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So geht's" sheetId="1" r:id="rId1"/>
    <sheet name="Plan" sheetId="2" r:id="rId2"/>
    <sheet name="Protokoll" sheetId="3" r:id="rId3"/>
    <sheet name="Auswertung" sheetId="4" r:id="rId4"/>
  </sheets>
  <definedNames>
    <definedName name="_xlnm.Print_Titles" localSheetId="2">Protokoll!$4:$4</definedName>
  </definedNames>
  <calcPr calcId="191029" fullCalcOnLoad="1"/>
</workbook>
</file>

<file path=xl/sharedStrings.xml><?xml version="1.0" encoding="utf-8"?>
<sst xmlns="http://schemas.openxmlformats.org/spreadsheetml/2006/main" count="128" uniqueCount="128">
  <si>
    <t xml:space="preserve">Mit und ohne</t>
  </si>
  <si>
    <t xml:space="preserve">valtri.app</t>
  </si>
  <si>
    <t xml:space="preserve">Teste eine Gewohnheit mit dir selbst. Eine Vorlage von VALTRI, Oktober 2026. Erklärungen und Quellen stehen im PDF «VALTRI-Vorlage-Mit-und-ohne.pdf».</t>
  </si>
  <si>
    <t xml:space="preserve">Felder</t>
  </si>
  <si>
    <t xml:space="preserve">✎ Violett: hier trägst du ein</t>
  </si>
  <si>
    <t xml:space="preserve">Grau: rechnet die Tabelle · gesperrt</t>
  </si>
  <si>
    <t xml:space="preserve">Felder und Sperre</t>
  </si>
  <si>
    <t xml:space="preserve">Violette Felder mit ✎ füllst du aus, auf «Plan» und im «Protokoll». «Pflicht» heisst: vor dem Start nötig. Alles Graue rechnet die Tabelle. Die grauen Felder sind gesperrt, damit keine Formel verloren geht. Entsperren kannst du sie in Excel unter Überprüfen › Blattschutz aufheben, ohne Passwort.</t>
  </si>
  <si>
    <t xml:space="preserve">So gehst du vor</t>
  </si>
  <si>
    <t xml:space="preserve">1. Blatt «Plan»: Trag die Gewohnheit ein, so konkret wie möglich. Eine Sache zur Zeit. Geeignet ist, was innert Tagen wirkt und sich ebenso schnell zurücknehmen lässt.</t>
  </si>
  <si>
    <t xml:space="preserve">2. Wähle einen Messwert: HRV der Nacht, Ruhepuls, Schlafdauer von Uhr oder Band, oder ein Gefühl von 1 bis 5 am Morgen. Er entscheidet am Schluss, nichts anderes.</t>
  </si>
  <si>
    <t xml:space="preserve">3. Wähle, wie schnell es wirkt, und wie viele Paare. Ein Paar ist eine Phase mit und eine ohne. Mindestens 3 Paare, besser 4 oder mehr. Wirkt es innert eines Tages, dauert eine Phase eine Woche und der erste Tag zählt nicht. Wirkt es erst nach einigen Tagen, dauert eine Phase zwei Wochen und die ersten drei Tage zählen nicht.</t>
  </si>
  <si>
    <t xml:space="preserve">4. Wirf für jedes Paar eine Münze, vor dem Start: Kopf heisst zuerst mit, Zahl zuerst ohne. Wirf nicht neu, wenn dir das Ergebnis nicht passt. «Ohne» heisst: wie gewohnt, nie mehr als sonst.</t>
  </si>
  <si>
    <t xml:space="preserve">5. Blatt «Protokoll»: Datum, Woche, Paar und mit oder ohne stehen schon da. Trag jeden Morgen den Wert der letzten Nacht in die Zeile von gestern ein: Die Gewohnheit gilt am Tag, gemessen wird die Nacht danach.</t>
  </si>
  <si>
    <t xml:space="preserve">6. An Tagen mit: Trag ein, ob du dich daran gehalten hast. Besondere Tage wie Erkältung, Reise, ein Fest, ein sehr harter Tag oder eine Pause markierst du. Sie zählen nicht. Markiere wegen dessen, was war, nicht wegen eines auffälligen Werts.</t>
  </si>
  <si>
    <t xml:space="preserve">7. Blatt «Auswertung»: Es rechnet von selbst, schau aber erst am Schluss hin. Wer zwischendurch schaut und aufhört, sobald es gut oder schlecht aussieht, hält leicht den Zufall für eine Antwort.</t>
  </si>
  <si>
    <t xml:space="preserve">Was zählt</t>
  </si>
  <si>
    <t xml:space="preserve">Es zählen Tage ohne Umstelltag, ohne besonderen Tag und mit Wert. Je Phase rechnet die Tabelle das Mittel, je Paar den Unterschied «mit minus ohne», dann das Mittel der Unterschiede und wie viele Paare in die bessere Richtung zeigen.</t>
  </si>
  <si>
    <t xml:space="preserve">Eine Woche mit, in der du dich an weniger als 60 Prozent der Tage gehalten hast, fällt heraus. Unter 80 Prozent über alles zählt der Test nicht, ebenso mit Werten an weniger als 60 Prozent der Tage oder mit mehr als 30 Prozent besonderen Tagen oder Tagen ohne Wert. Diese Grenzen nutzt auch VALTRI.</t>
  </si>
  <si>
    <t xml:space="preserve">Mindestunterschied: ab wann ein Unterschied zählt</t>
  </si>
  <si>
    <t xml:space="preserve">HRV der Nacht: 10 Prozent deines üblichen Werts, mindestens 4 ms. Ruhepuls: 2 Schläge. Schlafdauer: 30 Minuten. So legt es VALTRI fest, mit dem Median deiner letzten 90 Tage als üblichem Wert. Für das Gefühl ist 0,5 Punkte eine Faustzahl dieser Vorlage, etwa eine halbe Stufe, kein geprüfter Wert. Weil du weisst, welche Woche gerade gilt, färbt Erwartung das Gefühl stark. In VALTRI entscheidet ein Gefühl darum nie.</t>
  </si>
  <si>
    <t xml:space="preserve">Ein kleinerer Unterschied geht in der Schwankung von Nacht zu Nacht unter. Zwei gleich gelebte Wochen liegen bei der HRV oft einige Millisekunden auseinander, ganz ohne Grund.</t>
  </si>
  <si>
    <t xml:space="preserve">Richtig eingeordnet</t>
  </si>
  <si>
    <t xml:space="preserve">Hinweis auf eine Wirkung: Das Mittel der Unterschiede liegt in der besseren Richtung, ist mindestens so gross wie dein Mindestunterschied, und mindestens drei von vier Paaren zeigen dorthin. Hinweis auf eher schlechter: dasselbe in die andere Richtung. Offen: alles andere.</t>
  </si>
  <si>
    <t xml:space="preserve">Das ist ein Hinweis, kein Beweis. Es gilt für dich und für diese Wochen. Wirkt die Gewohnheit genau um deinen Mindestunterschied, zeigt die Faustregel das nur etwa in jedem zweiten Test. Offen heisst darum nicht «wirkt nicht». Ob ein Unterschied wirklich klein ist, zeigt erst ein Band, wie VALTRI es rechnet. Zeigt eine zweite Prüfung einige Monate später in dieselbe Richtung, kannst du dem Ergebnis viel mehr trauen.</t>
  </si>
  <si>
    <t xml:space="preserve">Sicherheit</t>
  </si>
  <si>
    <t xml:space="preserve">Nur für Gewohnheiten, die du selbst wählst, nicht für Medikamente, Nahrungsergänzungsmittel oder Verordnetes. Setze kein Medikament ab und ändere keins. Bevor du an einem Medikament etwas änderst, sprich mit deiner Ärztin oder deinem Arzt. Trinkst du regelmässig viel Alkohol, hör nicht einfach auf: Sprich vor einem Verzicht mit deiner Ärztin oder deinem Arzt.</t>
  </si>
  <si>
    <t xml:space="preserve">Liegen deine Werte mehrere Nächte deutlich schlechter als sonst, pausiere und markiere die Tage als Pause.</t>
  </si>
  <si>
    <t xml:space="preserve">Hast du Beschwerden oder fühlst du dich deutlich schlechter, hör auf und lass es ärztlich abklären. Ein solcher Test erkennt oder behandelt keine Krankheit.</t>
  </si>
  <si>
    <t xml:space="preserve">In VALTRI geht das von selbst</t>
  </si>
  <si>
    <t xml:space="preserve">VALTRI lost die Wochen aus, erinnert dich am Wechsel, holt die Werte von Uhr oder Band, zählt besondere Tage selbst und rechnet am Schluss mit einem Band und der Richtung der Paare. Der Bericht «Lohnt es sich?» sagt in einem Satz, ob es wirkt, wie viel und wie sicher. Testphase ab Dezember 2026, gratis, für iPhone: valtri.app/testphase</t>
  </si>
  <si>
    <t xml:space="preserve">Dein Plan</t>
  </si>
  <si>
    <t xml:space="preserve">Leg alles vor dem Start fest und ändere danach nichts mehr. Pflicht sind Messwert, erster Tag und die Münzen.</t>
  </si>
  <si>
    <t xml:space="preserve">So liest du die Felder</t>
  </si>
  <si>
    <t xml:space="preserve">Pflicht: vor dem Start nötig</t>
  </si>
  <si>
    <t xml:space="preserve">Gewohnheit</t>
  </si>
  <si>
    <t xml:space="preserve">etwa: Kein Kaffee nach 14 Uhr</t>
  </si>
  <si>
    <t xml:space="preserve">An Tagen mit heisst das konkret</t>
  </si>
  <si>
    <t xml:space="preserve">Messwert</t>
  </si>
  <si>
    <t xml:space="preserve">Pflicht · Auswahl</t>
  </si>
  <si>
    <t xml:space="preserve">Dein üblicher Wert vor dem Start</t>
  </si>
  <si>
    <t xml:space="preserve">Nur für die HRV nötig: Mittel der letzten Wochen (VALTRI nimmt den Median der letzten 90 Tage)</t>
  </si>
  <si>
    <t xml:space="preserve">Wie schnell wirkt es?</t>
  </si>
  <si>
    <t xml:space="preserve">innert eines Tages</t>
  </si>
  <si>
    <t xml:space="preserve">Auswahl</t>
  </si>
  <si>
    <t xml:space="preserve">Wie viele Paare?</t>
  </si>
  <si>
    <t xml:space="preserve">3 bis 6</t>
  </si>
  <si>
    <t xml:space="preserve">Erster Tag</t>
  </si>
  <si>
    <t xml:space="preserve">Pflicht · Datum, etwa ein Montag</t>
  </si>
  <si>
    <t xml:space="preserve">Eigener Mindestunterschied (freiwillig)</t>
  </si>
  <si>
    <t xml:space="preserve">Leer lassen: es gilt der Wert nach VALTRI</t>
  </si>
  <si>
    <t xml:space="preserve">Daraus folgt</t>
  </si>
  <si>
    <t xml:space="preserve">Besser ist</t>
  </si>
  <si>
    <t xml:space="preserve">Richtung für die Rechnung</t>
  </si>
  <si>
    <t xml:space="preserve">Einheit</t>
  </si>
  <si>
    <t xml:space="preserve">Mindestunterschied nach VALTRI</t>
  </si>
  <si>
    <t xml:space="preserve">HRV: 10 % deines üblichen Werts, mindestens 4 ms. Ruhepuls: 2 Schläge. Schlafdauer: 30 Minuten. Gefühl: 0,5 Punkte, eine Faustzahl dieser Vorlage.</t>
  </si>
  <si>
    <t xml:space="preserve">Mindestunterschied, der gilt</t>
  </si>
  <si>
    <t xml:space="preserve">Tage je Phase</t>
  </si>
  <si>
    <t xml:space="preserve">Umstelltage am Anfang jeder Phase</t>
  </si>
  <si>
    <t xml:space="preserve">Paare im Plan</t>
  </si>
  <si>
    <t xml:space="preserve">Letzter Tag</t>
  </si>
  <si>
    <t xml:space="preserve">Auslosen: je Paar eine Münze, vor dem Start</t>
  </si>
  <si>
    <t xml:space="preserve">Paar</t>
  </si>
  <si>
    <t xml:space="preserve">✎ Münze · Pflicht</t>
  </si>
  <si>
    <t xml:space="preserve">Zuerst</t>
  </si>
  <si>
    <t xml:space="preserve">von</t>
  </si>
  <si>
    <t xml:space="preserve">bis</t>
  </si>
  <si>
    <t xml:space="preserve">Danach</t>
  </si>
  <si>
    <t xml:space="preserve">Kopf heisst zuerst mit, Zahl zuerst ohne. «Ohne» heisst wie gewohnt, nie mehr als sonst. Paare über der Zahl im Plan bleiben leer.</t>
  </si>
  <si>
    <t xml:space="preserve">Protokoll</t>
  </si>
  <si>
    <t xml:space="preserve">Jeden Morgen den Wert der letzten Nacht in die Zeile von gestern. Die Gewohnheit gilt am Tag, gemessen wird die Nacht danach.</t>
  </si>
  <si>
    <t xml:space="preserve">grau geschrieben: zählt nicht</t>
  </si>
  <si>
    <t xml:space="preserve">Nr.</t>
  </si>
  <si>
    <t xml:space="preserve">Tag</t>
  </si>
  <si>
    <t xml:space="preserve">Woche</t>
  </si>
  <si>
    <t xml:space="preserve">Mit oder ohne</t>
  </si>
  <si>
    <t xml:space="preserve">Umstelltag</t>
  </si>
  <si>
    <t xml:space="preserve">✎ Wert am Morgen danach</t>
  </si>
  <si>
    <t xml:space="preserve">✎ Gehalten? (an Tagen mit)</t>
  </si>
  <si>
    <t xml:space="preserve">✎ Besonderer Tag</t>
  </si>
  <si>
    <t xml:space="preserve">✎ Notiz</t>
  </si>
  <si>
    <t xml:space="preserve">Zählt?</t>
  </si>
  <si>
    <t xml:space="preserve">Phase Nr.</t>
  </si>
  <si>
    <t xml:space="preserve">Wert da</t>
  </si>
  <si>
    <t xml:space="preserve">Nicht zählbar</t>
  </si>
  <si>
    <t xml:space="preserve">Eingetragen</t>
  </si>
  <si>
    <t xml:space="preserve">Auswertung</t>
  </si>
  <si>
    <t xml:space="preserve">Rechnet von selbst aus Plan und Protokoll. Schau erst am Schluss hin: Wer zwischendurch schaut und aufhört, hält leicht den Zufall für eine Antwort.</t>
  </si>
  <si>
    <t xml:space="preserve">Ergebnis</t>
  </si>
  <si>
    <t xml:space="preserve">Hier trägst du nichts ein.</t>
  </si>
  <si>
    <t xml:space="preserve">1. Mittel je Phase (eine Phase ist eine Woche, bei langsamer Wirkung zwei)</t>
  </si>
  <si>
    <t xml:space="preserve">Zählende Tage</t>
  </si>
  <si>
    <t xml:space="preserve">Mittel</t>
  </si>
  <si>
    <t xml:space="preserve">Gehalten (Tage)</t>
  </si>
  <si>
    <t xml:space="preserve">Nicht gehalten</t>
  </si>
  <si>
    <t xml:space="preserve">Anteil gehalten</t>
  </si>
  <si>
    <t xml:space="preserve">Phase zählt?</t>
  </si>
  <si>
    <t xml:space="preserve">Mittel für die Rechnung</t>
  </si>
  <si>
    <t xml:space="preserve">2. Unterschied je Paar: Mittel mit minus Mittel ohne</t>
  </si>
  <si>
    <t xml:space="preserve">Mittel mit</t>
  </si>
  <si>
    <t xml:space="preserve">Mittel ohne</t>
  </si>
  <si>
    <t xml:space="preserve">Unterschied</t>
  </si>
  <si>
    <t xml:space="preserve">Richtung</t>
  </si>
  <si>
    <t xml:space="preserve">3. Zusammen</t>
  </si>
  <si>
    <t xml:space="preserve">Paare mit Werten auf beiden Seiten</t>
  </si>
  <si>
    <t xml:space="preserve">Mittel der Unterschiede</t>
  </si>
  <si>
    <t xml:space="preserve">in der Einheit deines Messwerts; plus heisst: mit höher als ohne</t>
  </si>
  <si>
    <t xml:space="preserve">Paare in die bessere Richtung</t>
  </si>
  <si>
    <t xml:space="preserve">Paare in die schlechtere Richtung</t>
  </si>
  <si>
    <t xml:space="preserve">Dein Mindestunterschied</t>
  </si>
  <si>
    <t xml:space="preserve">aus dem Plan; ab dieser Grösse zählt ein Unterschied</t>
  </si>
  <si>
    <t xml:space="preserve">Gehalten an Tagen mit</t>
  </si>
  <si>
    <t xml:space="preserve">unter 80 % zählt der Test nicht</t>
  </si>
  <si>
    <t xml:space="preserve">Zählbare Tage bis zum letzten Eintrag</t>
  </si>
  <si>
    <t xml:space="preserve">Anteil Tage mit Wert</t>
  </si>
  <si>
    <t xml:space="preserve">unter 60 % zählt der Test nicht</t>
  </si>
  <si>
    <t xml:space="preserve">Anteil besondere Tage oder ohne Wert</t>
  </si>
  <si>
    <t xml:space="preserve">über 30 % zählt der Test nicht</t>
  </si>
  <si>
    <t xml:space="preserve">Gerechnet bis Tag</t>
  </si>
  <si>
    <t xml:space="preserve">Hilfsfeld: Plan unvollständig</t>
  </si>
  <si>
    <t xml:space="preserve">4. Einordnung</t>
  </si>
  <si>
    <t xml:space="preserve">Hilfsfeld: Grund</t>
  </si>
  <si>
    <t xml:space="preserve">Stand</t>
  </si>
  <si>
    <t xml:space="preserve">In Worten</t>
  </si>
  <si>
    <t xml:space="preserve">Zählt der Test?</t>
  </si>
  <si>
    <t xml:space="preserve">Faustregel: «Hinweis auf eine Wirkung», wenn das Mittel der Unterschiede in der besseren Richtung mindestens so gross ist wie dein Mindestunterschied und mindestens drei von vier Paaren dorthin zeigen; «Hinweis auf eher schlechter» dasselbe in die andere Richtung; sonst «Offen». Ein Hinweis, kein Beweis. Es gilt für dich und für diese Wochen. VALTRI rechnet zusätzlich ein Band mit 95 Prozent Sicherheit und kann so auch sagen, wann ein Unterschied zu klein ist, um zu zählen.</t>
  </si>
  <si>
    <t xml:space="preserve">VALTRI lost die Wochen aus, holt die Werte von Uhr oder Band, zählt besondere Tage selbst und entscheidet mit einem Band und der Richtung der Paare. Testphase ab Dezember 2026, gratis, für iPhone: valtri.app/testphase</t>
  </si>
</sst>
</file>

<file path=xl/styles.xml><?xml version="1.0" encoding="utf-8"?>
<styleSheet xmlns="http://schemas.openxmlformats.org/spreadsheetml/2006/main">
  <numFmts count="4">
    <numFmt numFmtId="164" formatCode="dd.mm.yyyy"/>
    <numFmt numFmtId="165" formatCode="ddd dd.mm.yy"/>
    <numFmt numFmtId="166" formatCode="0.0"/>
    <numFmt numFmtId="167" formatCode="+0.0;-0.0;0.0"/>
  </numFmts>
  <fonts count="15">
    <font>
      <sz val="10.5"/>
      <color rgb="FF111111"/>
      <name val="Helvetica Neue"/>
      <family val="2"/>
    </font>
    <font>
      <sz val="22"/>
      <color rgb="FF111111"/>
      <name val="Georgia"/>
      <family val="1"/>
    </font>
    <font>
      <sz val="10.5"/>
      <color rgb="FF5E5F5B"/>
      <name val="Helvetica Neue"/>
      <family val="2"/>
    </font>
    <font>
      <b/>
      <sz val="10.5"/>
      <color rgb="FF111111"/>
      <name val="Helvetica Neue"/>
      <family val="2"/>
    </font>
    <font>
      <sz val="14"/>
      <color rgb="FF5B45C9"/>
      <name val="Georgia"/>
      <family val="1"/>
    </font>
    <font>
      <i/>
      <sz val="9"/>
      <color rgb="FF5E5F5B"/>
      <name val="Helvetica Neue"/>
      <family val="2"/>
    </font>
    <font>
      <b/>
      <sz val="10.5"/>
      <color rgb="FF8A5E00"/>
      <name val="Helvetica Neue"/>
      <family val="2"/>
    </font>
    <font>
      <b/>
      <sz val="12.5"/>
      <color rgb="FF111111"/>
      <name val="Helvetica Neue"/>
      <family val="2"/>
    </font>
    <font>
      <sz val="8.5"/>
      <color rgb="FF5B45C9"/>
      <name val="Menlo"/>
      <family val="3"/>
    </font>
    <font>
      <sz val="8.5"/>
      <color rgb="FF5E5F5B"/>
      <name val="Menlo"/>
      <family val="3"/>
    </font>
    <font>
      <sz val="10.5"/>
      <color rgb="FF333333"/>
      <name val="Helvetica Neue"/>
      <family val="2"/>
    </font>
    <font>
      <sz val="15"/>
      <color rgb="FF111111"/>
      <name val="Georgia"/>
      <family val="1"/>
    </font>
    <font>
      <b/>
      <sz val="8.5"/>
      <color rgb="FF5B45C9"/>
      <name val="Menlo"/>
      <family val="3"/>
    </font>
    <font>
      <b/>
      <sz val="9"/>
      <color rgb="FF5B45C9"/>
      <name val="Helvetica Neue"/>
      <family val="2"/>
    </font>
    <font>
      <sz val="9"/>
      <color rgb="FFA3A3A3"/>
      <name val="Helvetica Neue"/>
      <family val="2"/>
    </font>
  </fonts>
  <fills count="7">
    <fill>
      <patternFill patternType="none"/>
    </fill>
    <fill>
      <patternFill patternType="gray125"/>
    </fill>
    <fill>
      <patternFill patternType="solid">
        <fgColor rgb="FFF3F0FD"/>
        <bgColor indexed="64"/>
      </patternFill>
    </fill>
    <fill>
      <patternFill patternType="solid">
        <fgColor rgb="FFF4F5F2"/>
        <bgColor indexed="64"/>
      </patternFill>
    </fill>
    <fill>
      <patternFill patternType="solid">
        <fgColor rgb="FFFFFFFF"/>
        <bgColor indexed="64"/>
      </patternFill>
    </fill>
    <fill>
      <patternFill patternType="solid">
        <fgColor rgb="FFFBF3DF"/>
        <bgColor indexed="64"/>
      </patternFill>
    </fill>
    <fill>
      <patternFill patternType="solid">
        <fgColor rgb="FFEFECFB"/>
        <bgColor indexed="64"/>
      </patternFill>
    </fill>
  </fills>
  <borders count="6">
    <border>
      <left/>
      <right/>
      <top/>
      <bottom/>
      <diagonal/>
    </border>
    <border>
      <left style="thin">
        <color rgb="FFDDDFD9"/>
      </left>
      <right style="thin">
        <color rgb="FFDDDFD9"/>
      </right>
      <top style="thin">
        <color rgb="FFDDDFD9"/>
      </top>
      <bottom style="thin">
        <color rgb="FFDDDFD9"/>
      </bottom>
      <diagonal/>
    </border>
    <border>
      <left style="thin">
        <color rgb="FFA898E8"/>
      </left>
      <right style="thin">
        <color rgb="FFA898E8"/>
      </right>
      <top style="thin">
        <color rgb="FFA898E8"/>
      </top>
      <bottom style="thin">
        <color rgb="FFA898E8"/>
      </bottom>
      <diagonal/>
    </border>
    <border>
      <left/>
      <right/>
      <top/>
      <bottom style="medium">
        <color rgb="FF5B45C9"/>
      </bottom>
      <diagonal/>
    </border>
    <border>
      <left/>
      <right/>
      <top/>
      <bottom style="thin">
        <color rgb="FF5B45C9"/>
      </bottom>
      <diagonal/>
    </border>
    <border>
      <left style="medium">
        <color rgb="FF5B45C9"/>
      </left>
      <right style="medium">
        <color rgb="FF5B45C9"/>
      </right>
      <top style="medium">
        <color rgb="FF5B45C9"/>
      </top>
      <bottom style="medium">
        <color rgb="FF5B45C9"/>
      </bottom>
      <diagonal/>
    </border>
  </borders>
  <cellStyleXfs count="1">
    <xf numFmtId="0" fontId="0" fillId="0" borderId="0"/>
  </cellStyleXfs>
  <cellXfs count="33">
    <xf numFmtId="0" fontId="0" fillId="0" borderId="0" xfId="0" applyFont="1" applyFill="1" applyBorder="1" applyAlignment="1">
      <alignment vertical="center"/>
    </xf>
    <xf numFmtId="0" fontId="1" fillId="0" borderId="4" xfId="0" applyFont="1" applyFill="1" applyBorder="1" applyAlignment="1">
      <alignment vertical="bottom"/>
    </xf>
    <xf numFmtId="0" fontId="0" fillId="0" borderId="4" xfId="0" applyFont="1" applyFill="1" applyBorder="1" applyAlignment="1">
      <alignment vertical="bottom"/>
    </xf>
    <xf numFmtId="0" fontId="9" fillId="0" borderId="4" xfId="0" applyFont="1" applyFill="1" applyBorder="1" applyAlignment="1">
      <alignment horizontal="right" vertical="bottom"/>
    </xf>
    <xf numFmtId="0" fontId="2" fillId="0" borderId="0" xfId="0" applyFont="1" applyFill="1" applyBorder="1" applyAlignment="1">
      <alignment vertical="center" wrapText="1"/>
    </xf>
    <xf numFmtId="0" fontId="6" fillId="5" borderId="0" xfId="0" applyFont="1" applyFill="1" applyBorder="1" applyAlignment="1">
      <alignment vertical="center" wrapText="1"/>
    </xf>
    <xf numFmtId="0" fontId="9" fillId="0" borderId="0" xfId="0" applyFont="1" applyFill="1" applyBorder="1" applyAlignment="1">
      <alignment vertical="center"/>
    </xf>
    <xf numFmtId="0" fontId="12" fillId="2" borderId="2" xfId="0" applyFont="1" applyFill="1" applyBorder="1" applyAlignment="1">
      <alignment horizontal="center" vertical="center"/>
    </xf>
    <xf numFmtId="0" fontId="10" fillId="3" borderId="1" xfId="0" applyFont="1" applyFill="1" applyBorder="1" applyAlignment="1">
      <alignment horizontal="center" vertical="center"/>
    </xf>
    <xf numFmtId="0" fontId="3" fillId="4" borderId="5" xfId="0" applyFont="1" applyFill="1" applyBorder="1" applyAlignment="1">
      <alignment horizontal="center" vertical="center"/>
    </xf>
    <xf numFmtId="0" fontId="14" fillId="0" borderId="0" xfId="0" applyFont="1" applyFill="1" applyBorder="1" applyAlignment="1">
      <alignment vertical="center"/>
    </xf>
    <xf numFmtId="0" fontId="8" fillId="0" borderId="3" xfId="0" applyFont="1" applyFill="1" applyBorder="1" applyAlignment="1">
      <alignment horizontal="center" vertical="bottom" wrapText="1"/>
    </xf>
    <xf numFmtId="0" fontId="12" fillId="0" borderId="3" xfId="0" applyFont="1" applyFill="1" applyBorder="1" applyAlignment="1">
      <alignment horizontal="center" vertical="bottom" wrapText="1"/>
    </xf>
    <xf numFmtId="0" fontId="0" fillId="2" borderId="2" xfId="0" applyFont="1" applyFill="1" applyBorder="1" applyAlignment="1" applyProtection="1">
      <alignment vertical="center" wrapText="1"/>
      <protection locked="0"/>
    </xf>
    <xf numFmtId="164" fontId="0" fillId="2" borderId="2" xfId="0" applyNumberFormat="1" applyFont="1" applyFill="1" applyBorder="1" applyAlignment="1" applyProtection="1">
      <alignment horizontal="left" vertical="center"/>
      <protection locked="0"/>
    </xf>
    <xf numFmtId="0" fontId="0" fillId="2" borderId="2" xfId="0" applyFont="1" applyFill="1" applyBorder="1" applyAlignment="1" applyProtection="1">
      <alignment horizontal="center" vertical="center"/>
      <protection locked="0"/>
    </xf>
    <xf numFmtId="0" fontId="10" fillId="3" borderId="1" xfId="0" applyFont="1" applyFill="1" applyBorder="1" applyAlignment="1">
      <alignment vertical="center"/>
    </xf>
    <xf numFmtId="0" fontId="10" fillId="3" borderId="1" xfId="0" applyFont="1" applyFill="1" applyBorder="1" applyAlignment="1">
      <alignment horizontal="center" vertical="center"/>
    </xf>
    <xf numFmtId="165" fontId="10" fillId="3" borderId="1" xfId="0" applyNumberFormat="1" applyFont="1" applyFill="1" applyBorder="1" applyAlignment="1">
      <alignment horizontal="left" vertical="center"/>
    </xf>
    <xf numFmtId="166" fontId="10" fillId="3" borderId="1" xfId="0" applyNumberFormat="1" applyFont="1" applyFill="1" applyBorder="1" applyAlignment="1">
      <alignment horizontal="center" vertical="center"/>
    </xf>
    <xf numFmtId="9" fontId="10" fillId="3" borderId="1" xfId="0" applyNumberFormat="1" applyFont="1" applyFill="1" applyBorder="1" applyAlignment="1">
      <alignment horizontal="center" vertical="center"/>
    </xf>
    <xf numFmtId="1" fontId="10" fillId="3" borderId="1" xfId="0" applyNumberFormat="1" applyFont="1" applyFill="1" applyBorder="1" applyAlignment="1">
      <alignment horizontal="center" vertical="center"/>
    </xf>
    <xf numFmtId="167" fontId="10" fillId="3" borderId="1" xfId="0" applyNumberFormat="1" applyFont="1" applyFill="1" applyBorder="1" applyAlignment="1">
      <alignment horizontal="center" vertical="center"/>
    </xf>
    <xf numFmtId="0" fontId="0" fillId="0" borderId="0" xfId="0" applyFont="1" applyFill="1" applyBorder="1" applyAlignment="1">
      <alignment vertical="top" wrapText="1"/>
    </xf>
    <xf numFmtId="0" fontId="4" fillId="0" borderId="0" xfId="0" applyFont="1" applyFill="1" applyBorder="1" applyAlignment="1">
      <alignment vertical="bottom"/>
    </xf>
    <xf numFmtId="0" fontId="5" fillId="0" borderId="0" xfId="0" applyFont="1" applyFill="1" applyBorder="1" applyAlignment="1">
      <alignment vertical="center" wrapText="1"/>
    </xf>
    <xf numFmtId="0" fontId="13" fillId="0" borderId="0" xfId="0" applyFont="1" applyFill="1" applyBorder="1" applyAlignment="1">
      <alignment vertical="center" wrapText="1"/>
    </xf>
    <xf numFmtId="0" fontId="7" fillId="4" borderId="5" xfId="0" applyFont="1" applyFill="1" applyBorder="1" applyAlignment="1">
      <alignment vertical="center" wrapText="1"/>
    </xf>
    <xf numFmtId="0" fontId="0" fillId="4" borderId="5" xfId="0" applyFont="1" applyFill="1" applyBorder="1" applyAlignment="1">
      <alignment vertical="top" wrapText="1"/>
    </xf>
    <xf numFmtId="0" fontId="3" fillId="0" borderId="0" xfId="0" applyFont="1" applyFill="1" applyBorder="1" applyAlignment="1">
      <alignment vertical="center" wrapText="1"/>
    </xf>
    <xf numFmtId="0" fontId="9" fillId="0" borderId="1" xfId="0" applyFont="1" applyFill="1" applyBorder="1" applyAlignment="1">
      <alignment horizontal="center" vertical="center"/>
    </xf>
    <xf numFmtId="0" fontId="11" fillId="6" borderId="0" xfId="0" applyFont="1" applyFill="1" applyBorder="1" applyAlignment="1">
      <alignment vertical="bottom"/>
    </xf>
    <xf numFmtId="0" fontId="0" fillId="6" borderId="0" xfId="0" applyFont="1" applyFill="1" applyBorder="1" applyAlignment="1">
      <alignment vertical="top" wrapText="1"/>
    </xf>
  </cellXfs>
  <cellStyles count="1">
    <cellStyle name="Normal" xfId="0" builtinId="0"/>
  </cellStyles>
  <dxfs count="10">
    <dxf>
      <font>
        <b/>
        <color rgb="FF5B45C9"/>
      </font>
    </dxf>
    <dxf>
      <font>
        <color rgb="FFA3A3A3"/>
      </font>
    </dxf>
    <dxf>
      <font>
        <b/>
        <color rgb="FF0E7A52"/>
      </font>
      <fill>
        <patternFill patternType="solid">
          <bgColor rgb="FFE7F2EC"/>
        </patternFill>
      </fill>
    </dxf>
    <dxf>
      <font>
        <b/>
        <color rgb="FFB5531F"/>
      </font>
      <fill>
        <patternFill patternType="solid">
          <bgColor rgb="FFF8ECE4"/>
        </patternFill>
      </fill>
    </dxf>
    <dxf>
      <font>
        <b/>
        <color rgb="FF2E6290"/>
      </font>
      <fill>
        <patternFill patternType="solid">
          <bgColor rgb="FFEAF0F6"/>
        </patternFill>
      </fill>
    </dxf>
    <dxf>
      <font>
        <b/>
        <color rgb="FF8A5E00"/>
      </font>
      <fill>
        <patternFill patternType="solid">
          <bgColor rgb="FFFBF3DF"/>
        </patternFill>
      </fill>
    </dxf>
    <dxf>
      <font>
        <color rgb="FF5E5F5B"/>
      </font>
      <fill>
        <patternFill patternType="solid">
          <bgColor rgb="FFF4F5F2"/>
        </patternFill>
      </fill>
    </dxf>
    <dxf>
      <font>
        <b/>
        <color rgb="FF0E7A52"/>
      </font>
    </dxf>
    <dxf>
      <font>
        <b/>
        <color rgb="FFB5531F"/>
      </font>
    </dxf>
    <dxf>
      <font>
        <color rgb="FF7A7B76"/>
      </font>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76200</xdr:rowOff>
    </xdr:from>
    <xdr:ext cx="1076325" cy="266700"/>
    <xdr:pic>
      <xdr:nvPicPr>
        <xdr:cNvPr id="2" name="VALTRI" descr="VALTRI"/>
        <xdr:cNvPicPr>
          <a:picLocks noChangeAspect="1"/>
        </xdr:cNvPicPr>
      </xdr:nvPicPr>
      <xdr:blipFill>
        <a:blip r:embed="rId1"/>
        <a:stretch>
          <a:fillRect/>
        </a:stretch>
      </xdr:blipFill>
      <xdr:spPr>
        <a:xfrm>
          <a:off x="0" y="0"/>
          <a:ext cx="1076325" cy="266700"/>
        </a:xfrm>
        <a:prstGeom prst="rect">
          <a:avLst/>
        </a:prstGeom>
      </xdr:spPr>
    </xdr:pic>
    <xdr:clientData fLocksWithSheet="1"/>
  </xdr:one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5B45C9"/>
    <pageSetUpPr fitToPage="1"/>
  </sheetPr>
  <sheetViews>
    <sheetView showGridLines="0" workbookViewId="0" zoomScale="110"/>
  </sheetViews>
  <sheetFormatPr defaultRowHeight="18" customHeight="1"/>
  <cols>
    <col min="1" max="1" width="2.5" customWidth="1"/>
    <col min="2" max="2" width="17" customWidth="1"/>
    <col min="3" max="3" width="17" customWidth="1"/>
    <col min="4" max="4" width="17" customWidth="1"/>
    <col min="5" max="5" width="58" customWidth="1"/>
  </cols>
  <sheetData>
    <row r="1" ht="66" customHeight="1">
      <c r="B1" s="1" t="s">
        <v>0</v>
      </c>
      <c r="C1" s="2"/>
      <c r="D1" s="2"/>
      <c r="E1" s="3" t="s">
        <v>1</v>
      </c>
    </row>
    <row r="2" ht="36" customHeight="1">
      <c r="B2" s="4" t="s">
        <v>2</v>
      </c>
      <c r="C2" s="4"/>
      <c r="D2" s="4"/>
      <c r="E2" s="4"/>
    </row>
    <row r="3" ht="24" customHeight="1">
      <c r="B3" s="6" t="s">
        <v>3</v>
      </c>
      <c r="C3" s="7" t="s">
        <v>4</v>
      </c>
      <c r="D3" s="7"/>
      <c r="E3" s="8" t="s">
        <v>5</v>
      </c>
    </row>
    <row r="5" ht="26" customHeight="1">
      <c r="B5" s="24" t="s">
        <v>6</v>
      </c>
      <c r="C5" s="24"/>
      <c r="D5" s="24"/>
      <c r="E5" s="24"/>
    </row>
    <row r="6" ht="52" customHeight="1">
      <c r="B6" s="23" t="s">
        <v>7</v>
      </c>
      <c r="C6" s="23"/>
      <c r="D6" s="23"/>
      <c r="E6" s="23"/>
    </row>
    <row r="7" ht="8" customHeight="1"/>
    <row r="8" ht="26" customHeight="1">
      <c r="B8" s="24" t="s">
        <v>8</v>
      </c>
      <c r="C8" s="24"/>
      <c r="D8" s="24"/>
      <c r="E8" s="24"/>
    </row>
    <row r="9" ht="37" customHeight="1">
      <c r="B9" s="23" t="s">
        <v>9</v>
      </c>
      <c r="C9" s="23"/>
      <c r="D9" s="23"/>
      <c r="E9" s="23"/>
    </row>
    <row r="10" ht="37" customHeight="1">
      <c r="B10" s="23" t="s">
        <v>10</v>
      </c>
      <c r="C10" s="23"/>
      <c r="D10" s="23"/>
      <c r="E10" s="23"/>
    </row>
    <row r="11" ht="52" customHeight="1">
      <c r="B11" s="23" t="s">
        <v>11</v>
      </c>
      <c r="C11" s="23"/>
      <c r="D11" s="23"/>
      <c r="E11" s="23"/>
    </row>
    <row r="12" ht="37" customHeight="1">
      <c r="B12" s="23" t="s">
        <v>12</v>
      </c>
      <c r="C12" s="23"/>
      <c r="D12" s="23"/>
      <c r="E12" s="23"/>
    </row>
    <row r="13" ht="37" customHeight="1">
      <c r="B13" s="23" t="s">
        <v>13</v>
      </c>
      <c r="C13" s="23"/>
      <c r="D13" s="23"/>
      <c r="E13" s="23"/>
    </row>
    <row r="14" ht="52" customHeight="1">
      <c r="B14" s="23" t="s">
        <v>14</v>
      </c>
      <c r="C14" s="23"/>
      <c r="D14" s="23"/>
      <c r="E14" s="23"/>
    </row>
    <row r="15" ht="37" customHeight="1">
      <c r="B15" s="23" t="s">
        <v>15</v>
      </c>
      <c r="C15" s="23"/>
      <c r="D15" s="23"/>
      <c r="E15" s="23"/>
    </row>
    <row r="16" ht="8" customHeight="1"/>
    <row r="17" ht="26" customHeight="1">
      <c r="B17" s="24" t="s">
        <v>16</v>
      </c>
      <c r="C17" s="24"/>
      <c r="D17" s="24"/>
      <c r="E17" s="24"/>
    </row>
    <row r="18" ht="37" customHeight="1">
      <c r="B18" s="23" t="s">
        <v>17</v>
      </c>
      <c r="C18" s="23"/>
      <c r="D18" s="23"/>
      <c r="E18" s="23"/>
    </row>
    <row r="19" ht="52" customHeight="1">
      <c r="B19" s="23" t="s">
        <v>18</v>
      </c>
      <c r="C19" s="23"/>
      <c r="D19" s="23"/>
      <c r="E19" s="23"/>
    </row>
    <row r="20" ht="8" customHeight="1"/>
    <row r="21" ht="26" customHeight="1">
      <c r="B21" s="24" t="s">
        <v>19</v>
      </c>
      <c r="C21" s="24"/>
      <c r="D21" s="24"/>
      <c r="E21" s="24"/>
    </row>
    <row r="22" ht="67" customHeight="1">
      <c r="B22" s="23" t="s">
        <v>20</v>
      </c>
      <c r="C22" s="23"/>
      <c r="D22" s="23"/>
      <c r="E22" s="23"/>
    </row>
    <row r="23" ht="37" customHeight="1">
      <c r="B23" s="23" t="s">
        <v>21</v>
      </c>
      <c r="C23" s="23"/>
      <c r="D23" s="23"/>
      <c r="E23" s="23"/>
    </row>
    <row r="24" ht="8" customHeight="1"/>
    <row r="25" ht="26" customHeight="1">
      <c r="B25" s="24" t="s">
        <v>22</v>
      </c>
      <c r="C25" s="24"/>
      <c r="D25" s="24"/>
      <c r="E25" s="24"/>
    </row>
    <row r="26" ht="52" customHeight="1">
      <c r="B26" s="23" t="s">
        <v>23</v>
      </c>
      <c r="C26" s="23"/>
      <c r="D26" s="23"/>
      <c r="E26" s="23"/>
    </row>
    <row r="27" ht="67" customHeight="1">
      <c r="B27" s="23" t="s">
        <v>24</v>
      </c>
      <c r="C27" s="23"/>
      <c r="D27" s="23"/>
      <c r="E27" s="23"/>
    </row>
    <row r="28" ht="8" customHeight="1"/>
    <row r="29" ht="26" customHeight="1">
      <c r="B29" s="24" t="s">
        <v>25</v>
      </c>
      <c r="C29" s="24"/>
      <c r="D29" s="24"/>
      <c r="E29" s="24"/>
    </row>
    <row r="30" ht="67" customHeight="1">
      <c r="B30" s="23" t="s">
        <v>26</v>
      </c>
      <c r="C30" s="23"/>
      <c r="D30" s="23"/>
      <c r="E30" s="23"/>
    </row>
    <row r="31" ht="22" customHeight="1">
      <c r="B31" s="23" t="s">
        <v>27</v>
      </c>
      <c r="C31" s="23"/>
      <c r="D31" s="23"/>
      <c r="E31" s="23"/>
    </row>
    <row r="32" ht="37" customHeight="1">
      <c r="B32" s="23" t="s">
        <v>28</v>
      </c>
      <c r="C32" s="23"/>
      <c r="D32" s="23"/>
      <c r="E32" s="23"/>
    </row>
    <row r="33" ht="8" customHeight="1"/>
    <row r="35" ht="34" customHeight="1">
      <c r="B35" s="31" t="s">
        <v>29</v>
      </c>
      <c r="C35" s="31"/>
      <c r="D35" s="31"/>
      <c r="E35" s="31"/>
    </row>
    <row r="36" ht="66" customHeight="1">
      <c r="B36" s="32" t="s">
        <v>30</v>
      </c>
      <c r="C36" s="32"/>
      <c r="D36" s="32"/>
      <c r="E36" s="32"/>
    </row>
  </sheetData>
  <sheetProtection sheet="1" objects="1" scenarios="1"/>
  <mergeCells count="27">
    <mergeCell ref="B2:E2"/>
    <mergeCell ref="C3:D3"/>
    <mergeCell ref="B5:E5"/>
    <mergeCell ref="B6:E6"/>
    <mergeCell ref="B8:E8"/>
    <mergeCell ref="B9:E9"/>
    <mergeCell ref="B10:E10"/>
    <mergeCell ref="B11:E11"/>
    <mergeCell ref="B12:E12"/>
    <mergeCell ref="B13:E13"/>
    <mergeCell ref="B14:E14"/>
    <mergeCell ref="B15:E15"/>
    <mergeCell ref="B17:E17"/>
    <mergeCell ref="B18:E18"/>
    <mergeCell ref="B19:E19"/>
    <mergeCell ref="B21:E21"/>
    <mergeCell ref="B22:E22"/>
    <mergeCell ref="B23:E23"/>
    <mergeCell ref="B25:E25"/>
    <mergeCell ref="B26:E26"/>
    <mergeCell ref="B27:E27"/>
    <mergeCell ref="B29:E29"/>
    <mergeCell ref="B30:E30"/>
    <mergeCell ref="B31:E31"/>
    <mergeCell ref="B32:E32"/>
    <mergeCell ref="B35:E35"/>
    <mergeCell ref="B36:E36"/>
  </mergeCells>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xl/worksheets/sheet2.xml><?xml version="1.0" encoding="utf-8"?>
<worksheet xmlns="http://schemas.openxmlformats.org/spreadsheetml/2006/main" xmlns:r="http://schemas.openxmlformats.org/officeDocument/2006/relationships">
  <sheetPr>
    <tabColor rgb="FFB39DFF"/>
    <pageSetUpPr fitToPage="1"/>
  </sheetPr>
  <sheetViews>
    <sheetView showGridLines="0" workbookViewId="0" zoomScale="110"/>
  </sheetViews>
  <sheetFormatPr defaultRowHeight="18" customHeight="1"/>
  <cols>
    <col min="1" max="1" width="36" customWidth="1"/>
    <col min="2" max="2" width="32" customWidth="1"/>
    <col min="3" max="3" width="13" customWidth="1"/>
    <col min="4" max="4" width="15" customWidth="1"/>
    <col min="5" max="5" width="15" customWidth="1"/>
    <col min="6" max="6" width="13" customWidth="1"/>
    <col min="7" max="7" width="15" customWidth="1"/>
    <col min="8" max="8" width="15" customWidth="1"/>
  </cols>
  <sheetData>
    <row r="1" ht="66" customHeight="1">
      <c r="A1" s="1" t="s">
        <v>31</v>
      </c>
      <c r="B1" s="2"/>
      <c r="C1" s="2"/>
      <c r="D1" s="2"/>
      <c r="E1" s="2"/>
      <c r="F1" s="2"/>
      <c r="G1" s="2"/>
      <c r="H1" s="3" t="s">
        <v>1</v>
      </c>
    </row>
    <row r="2" ht="36" customHeight="1">
      <c r="A2" s="4" t="s">
        <v>32</v>
      </c>
      <c r="B2" s="4"/>
      <c r="C2" s="4"/>
      <c r="D2" s="4"/>
      <c r="E2" s="4"/>
      <c r="F2" s="4"/>
      <c r="G2" s="4"/>
      <c r="H2" s="4"/>
    </row>
    <row r="3" ht="24" customHeight="1">
      <c r="A3" s="6" t="s">
        <v>33</v>
      </c>
      <c r="B3" s="7" t="s">
        <v>4</v>
      </c>
      <c r="C3" s="8" t="s">
        <v>5</v>
      </c>
      <c r="D3" s="8"/>
      <c r="E3" s="8"/>
      <c r="F3" s="26" t="s">
        <v>34</v>
      </c>
    </row>
    <row r="4">
      <c r="A4" s="29" t="s">
        <v>35</v>
      </c>
      <c r="B4" s="13"/>
      <c r="C4" s="25" t="s">
        <v>36</v>
      </c>
    </row>
    <row r="5" ht="32" customHeight="1">
      <c r="A5" s="29" t="s">
        <v>37</v>
      </c>
      <c r="B5" s="13"/>
    </row>
    <row r="6">
      <c r="A6" s="29" t="s">
        <v>38</v>
      </c>
      <c r="B6" s="13"/>
      <c r="C6" s="26" t="s">
        <v>39</v>
      </c>
    </row>
    <row r="7">
      <c r="A7" s="29" t="s">
        <v>40</v>
      </c>
      <c r="B7" s="15"/>
      <c r="C7" s="25" t="s">
        <v>41</v>
      </c>
    </row>
    <row r="8">
      <c r="A8" s="29" t="s">
        <v>42</v>
      </c>
      <c r="B8" s="13" t="s">
        <v>43</v>
      </c>
      <c r="C8" s="25" t="s">
        <v>44</v>
      </c>
    </row>
    <row r="9">
      <c r="A9" s="29" t="s">
        <v>45</v>
      </c>
      <c r="B9" s="15">
        <v>4</v>
      </c>
      <c r="C9" s="25" t="s">
        <v>46</v>
      </c>
    </row>
    <row r="10">
      <c r="A10" s="29" t="s">
        <v>47</v>
      </c>
      <c r="B10" s="14"/>
      <c r="C10" s="26" t="s">
        <v>48</v>
      </c>
    </row>
    <row r="11">
      <c r="A11" s="29" t="s">
        <v>49</v>
      </c>
      <c r="B11" s="15"/>
      <c r="C11" s="25" t="s">
        <v>50</v>
      </c>
    </row>
    <row r="13" ht="30" customHeight="1">
      <c r="A13" s="24" t="s">
        <v>51</v>
      </c>
    </row>
    <row r="14">
      <c r="A14" s="29" t="s">
        <v>52</v>
      </c>
      <c r="B14" s="16" t="str">
        <f>IF(B6="","",IF(LEFT(B6,4)="Ruhe","tiefer","höher"))</f>
        <v/>
      </c>
    </row>
    <row r="15">
      <c r="A15" s="29" t="s">
        <v>53</v>
      </c>
      <c r="B15" s="21">
        <f>IF(LEFT(B6,4)="Ruhe",-1,1)</f>
        <v>1</v>
      </c>
    </row>
    <row r="16">
      <c r="A16" s="29" t="s">
        <v>54</v>
      </c>
      <c r="B16" s="16" t="str">
        <f>IF(B6="","",IF(LEFT(B6,3)="HRV","ms",IF(LEFT(B6,4)="Ruhe","Schläge",IF(LEFT(B6,6)="Schlaf","Minuten","Punkte"))))</f>
        <v/>
      </c>
    </row>
    <row r="17">
      <c r="A17" s="29" t="s">
        <v>55</v>
      </c>
      <c r="B17" s="19" t="str">
        <f>IF(B6="","",IF(LEFT(B6,3)="HRV",MAX(4,IF(ISNUMBER(B7),0.1*B7,0)),IF(LEFT(B6,4)="Ruhe",2,IF(LEFT(B6,6)="Schlaf",30,0.5))))</f>
        <v/>
      </c>
      <c r="C17" s="25" t="s">
        <v>56</v>
      </c>
    </row>
    <row r="18">
      <c r="A18" s="29" t="s">
        <v>57</v>
      </c>
      <c r="B18" s="19" t="str">
        <f>IF(ISNUMBER(B11),IF(B11&gt;0,B11,B17),B17)</f>
        <v/>
      </c>
    </row>
    <row r="19">
      <c r="A19" s="29" t="s">
        <v>58</v>
      </c>
      <c r="B19" s="21">
        <f>IF(B8="nach einigen Tagen",14,7)</f>
        <v>7</v>
      </c>
    </row>
    <row r="20">
      <c r="A20" s="29" t="s">
        <v>59</v>
      </c>
      <c r="B20" s="21">
        <f>IF(B19=14,3,1)</f>
        <v>1</v>
      </c>
    </row>
    <row r="21">
      <c r="A21" s="29" t="s">
        <v>60</v>
      </c>
      <c r="B21" s="21">
        <f>MIN(IF(ISNUMBER(B9),B9,IFERROR(VALUE(B9),3)),INT(84/(2*B19)))</f>
        <v>4</v>
      </c>
      <c r="C21" s="25" t="str">
        <f>IF(IF(ISNUMBER(B9),B9,IFERROR(VALUE(B9),0))&gt;B21,"Bei zwei Wochen je Phase höchstens 3 Paare, sonst dauerte es länger als zwölf Wochen.","")</f>
        <v/>
      </c>
    </row>
    <row r="22">
      <c r="A22" s="29" t="s">
        <v>61</v>
      </c>
      <c r="B22" s="18" t="str">
        <f>IF(ISNUMBER(B10),B10+B21*2*B19-1,"")</f>
        <v/>
      </c>
    </row>
    <row r="24" ht="30" customHeight="1">
      <c r="A24" s="24" t="s">
        <v>62</v>
      </c>
    </row>
    <row r="25" ht="24" customHeight="1">
      <c r="A25" s="11" t="s">
        <v>63</v>
      </c>
      <c r="B25" s="12" t="s">
        <v>64</v>
      </c>
      <c r="C25" s="11" t="s">
        <v>65</v>
      </c>
      <c r="D25" s="11" t="s">
        <v>66</v>
      </c>
      <c r="E25" s="11" t="s">
        <v>67</v>
      </c>
      <c r="F25" s="11" t="s">
        <v>68</v>
      </c>
      <c r="G25" s="11" t="s">
        <v>66</v>
      </c>
      <c r="H25" s="11" t="s">
        <v>67</v>
      </c>
    </row>
    <row r="26">
      <c r="A26" s="30">
        <v>1</v>
      </c>
      <c r="B26" s="13"/>
      <c r="C26" s="17" t="str">
        <f>IF(A26&gt;$B$21,"",IF(B26="","Münze fehlt",IF(LEFT(B26,4)="Kopf","mit","ohne")))</f>
        <v>Münze fehlt</v>
      </c>
      <c r="D26" s="18" t="str">
        <f>IF(OR(A26&gt;$B$21,NOT(ISNUMBER($B$10))),"",$B$10+(A26-1)*2*$B$19)</f>
        <v/>
      </c>
      <c r="E26" s="18" t="str">
        <f>IF(D26="","",D26+$B$19-1)</f>
        <v/>
      </c>
      <c r="F26" s="17" t="str">
        <f>IF(C26="","",IF(C26="mit","ohne",IF(C26="ohne","mit","Münze fehlt")))</f>
        <v>Münze fehlt</v>
      </c>
      <c r="G26" s="18" t="str">
        <f>IF(D26="","",D26+$B$19)</f>
        <v/>
      </c>
      <c r="H26" s="18" t="str">
        <f>IF(G26="","",G26+$B$19-1)</f>
        <v/>
      </c>
    </row>
    <row r="27">
      <c r="A27" s="30">
        <v>2</v>
      </c>
      <c r="B27" s="13"/>
      <c r="C27" s="17" t="str">
        <f>IF(A27&gt;$B$21,"",IF(B27="","Münze fehlt",IF(LEFT(B27,4)="Kopf","mit","ohne")))</f>
        <v>Münze fehlt</v>
      </c>
      <c r="D27" s="18" t="str">
        <f>IF(OR(A27&gt;$B$21,NOT(ISNUMBER($B$10))),"",$B$10+(A27-1)*2*$B$19)</f>
        <v/>
      </c>
      <c r="E27" s="18" t="str">
        <f>IF(D27="","",D27+$B$19-1)</f>
        <v/>
      </c>
      <c r="F27" s="17" t="str">
        <f>IF(C27="","",IF(C27="mit","ohne",IF(C27="ohne","mit","Münze fehlt")))</f>
        <v>Münze fehlt</v>
      </c>
      <c r="G27" s="18" t="str">
        <f>IF(D27="","",D27+$B$19)</f>
        <v/>
      </c>
      <c r="H27" s="18" t="str">
        <f>IF(G27="","",G27+$B$19-1)</f>
        <v/>
      </c>
    </row>
    <row r="28">
      <c r="A28" s="30">
        <v>3</v>
      </c>
      <c r="B28" s="13"/>
      <c r="C28" s="17" t="str">
        <f>IF(A28&gt;$B$21,"",IF(B28="","Münze fehlt",IF(LEFT(B28,4)="Kopf","mit","ohne")))</f>
        <v>Münze fehlt</v>
      </c>
      <c r="D28" s="18" t="str">
        <f>IF(OR(A28&gt;$B$21,NOT(ISNUMBER($B$10))),"",$B$10+(A28-1)*2*$B$19)</f>
        <v/>
      </c>
      <c r="E28" s="18" t="str">
        <f>IF(D28="","",D28+$B$19-1)</f>
        <v/>
      </c>
      <c r="F28" s="17" t="str">
        <f>IF(C28="","",IF(C28="mit","ohne",IF(C28="ohne","mit","Münze fehlt")))</f>
        <v>Münze fehlt</v>
      </c>
      <c r="G28" s="18" t="str">
        <f>IF(D28="","",D28+$B$19)</f>
        <v/>
      </c>
      <c r="H28" s="18" t="str">
        <f>IF(G28="","",G28+$B$19-1)</f>
        <v/>
      </c>
    </row>
    <row r="29">
      <c r="A29" s="30">
        <v>4</v>
      </c>
      <c r="B29" s="13"/>
      <c r="C29" s="17" t="str">
        <f>IF(A29&gt;$B$21,"",IF(B29="","Münze fehlt",IF(LEFT(B29,4)="Kopf","mit","ohne")))</f>
        <v>Münze fehlt</v>
      </c>
      <c r="D29" s="18" t="str">
        <f>IF(OR(A29&gt;$B$21,NOT(ISNUMBER($B$10))),"",$B$10+(A29-1)*2*$B$19)</f>
        <v/>
      </c>
      <c r="E29" s="18" t="str">
        <f>IF(D29="","",D29+$B$19-1)</f>
        <v/>
      </c>
      <c r="F29" s="17" t="str">
        <f>IF(C29="","",IF(C29="mit","ohne",IF(C29="ohne","mit","Münze fehlt")))</f>
        <v>Münze fehlt</v>
      </c>
      <c r="G29" s="18" t="str">
        <f>IF(D29="","",D29+$B$19)</f>
        <v/>
      </c>
      <c r="H29" s="18" t="str">
        <f>IF(G29="","",G29+$B$19-1)</f>
        <v/>
      </c>
    </row>
    <row r="30">
      <c r="A30" s="30">
        <v>5</v>
      </c>
      <c r="B30" s="13"/>
      <c r="C30" s="17" t="str">
        <f>IF(A30&gt;$B$21,"",IF(B30="","Münze fehlt",IF(LEFT(B30,4)="Kopf","mit","ohne")))</f>
        <v/>
      </c>
      <c r="D30" s="18" t="str">
        <f>IF(OR(A30&gt;$B$21,NOT(ISNUMBER($B$10))),"",$B$10+(A30-1)*2*$B$19)</f>
        <v/>
      </c>
      <c r="E30" s="18" t="str">
        <f>IF(D30="","",D30+$B$19-1)</f>
        <v/>
      </c>
      <c r="F30" s="17" t="str">
        <f>IF(C30="","",IF(C30="mit","ohne",IF(C30="ohne","mit","Münze fehlt")))</f>
        <v/>
      </c>
      <c r="G30" s="18" t="str">
        <f>IF(D30="","",D30+$B$19)</f>
        <v/>
      </c>
      <c r="H30" s="18" t="str">
        <f>IF(G30="","",G30+$B$19-1)</f>
        <v/>
      </c>
    </row>
    <row r="31">
      <c r="A31" s="30">
        <v>6</v>
      </c>
      <c r="B31" s="13"/>
      <c r="C31" s="17" t="str">
        <f>IF(A31&gt;$B$21,"",IF(B31="","Münze fehlt",IF(LEFT(B31,4)="Kopf","mit","ohne")))</f>
        <v/>
      </c>
      <c r="D31" s="18" t="str">
        <f>IF(OR(A31&gt;$B$21,NOT(ISNUMBER($B$10))),"",$B$10+(A31-1)*2*$B$19)</f>
        <v/>
      </c>
      <c r="E31" s="18" t="str">
        <f>IF(D31="","",D31+$B$19-1)</f>
        <v/>
      </c>
      <c r="F31" s="17" t="str">
        <f>IF(C31="","",IF(C31="mit","ohne",IF(C31="ohne","mit","Münze fehlt")))</f>
        <v/>
      </c>
      <c r="G31" s="18" t="str">
        <f>IF(D31="","",D31+$B$19)</f>
        <v/>
      </c>
      <c r="H31" s="18" t="str">
        <f>IF(G31="","",G31+$B$19-1)</f>
        <v/>
      </c>
    </row>
    <row r="33">
      <c r="A33" s="25" t="s">
        <v>69</v>
      </c>
    </row>
  </sheetData>
  <sheetProtection sheet="1" objects="1" scenarios="1"/>
  <mergeCells count="13">
    <mergeCell ref="A2:H2"/>
    <mergeCell ref="C3:E3"/>
    <mergeCell ref="F3:H3"/>
    <mergeCell ref="C4:H4"/>
    <mergeCell ref="C6:H6"/>
    <mergeCell ref="C7:H7"/>
    <mergeCell ref="C8:H8"/>
    <mergeCell ref="C9:H9"/>
    <mergeCell ref="C10:H10"/>
    <mergeCell ref="C11:H11"/>
    <mergeCell ref="C17:H18"/>
    <mergeCell ref="C21:H21"/>
    <mergeCell ref="A33:H33"/>
  </mergeCells>
  <conditionalFormatting sqref="C26:C31 F26:F31">
    <cfRule type="cellIs" dxfId="0" priority="1" operator="equal">
      <formula>"mit"</formula>
    </cfRule>
  </conditionalFormatting>
  <conditionalFormatting sqref="C26:C31 F26:F31">
    <cfRule type="cellIs" dxfId="9" priority="2" operator="equal">
      <formula>"ohne"</formula>
    </cfRule>
  </conditionalFormatting>
  <dataValidations count="5">
    <dataValidation type="list" allowBlank="1" showInputMessage="1" showErrorMessage="1" sqref="B6">
      <formula1>"HRV der Nacht (ms),Ruhepuls (Schläge pro Minute),Schlafdauer (Minuten),Gefühl am Morgen (1 bis 5)"</formula1>
    </dataValidation>
    <dataValidation type="list" allowBlank="1" showInputMessage="1" showErrorMessage="1" sqref="B8">
      <formula1>"innert eines Tages,nach einigen Tagen"</formula1>
    </dataValidation>
    <dataValidation type="list" allowBlank="1" showInputMessage="1" showErrorMessage="1" sqref="B9">
      <formula1>"3,4,5,6"</formula1>
    </dataValidation>
    <dataValidation type="decimal" operator="greaterThan" allowBlank="1" showErrorMessage="1" errorTitle="Mindestunterschied" error="Bitte eine Zahl grösser als 0, oder leer lassen." sqref="B11">
      <formula1>0</formula1>
    </dataValidation>
    <dataValidation type="list" allowBlank="1" showInputMessage="1" showErrorMessage="1" sqref="B26:B31">
      <formula1>"Kopf: zuerst mit,Zahl: zuerst ohne"</formula1>
    </dataValidation>
  </dataValidations>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xl/worksheets/sheet3.xml><?xml version="1.0" encoding="utf-8"?>
<worksheet xmlns="http://schemas.openxmlformats.org/spreadsheetml/2006/main" xmlns:r="http://schemas.openxmlformats.org/officeDocument/2006/relationships">
  <sheetPr>
    <tabColor rgb="FF2E6290"/>
    <pageSetUpPr fitToPage="1"/>
  </sheetPr>
  <sheetViews>
    <sheetView showGridLines="0" workbookViewId="0" zoomScale="110">
      <pane ySplit="4" topLeftCell="A5" activePane="bottomLeft" state="frozen"/>
      <selection pane="bottomLeft" activeCell="A5" sqref="A5"/>
    </sheetView>
  </sheetViews>
  <sheetFormatPr defaultRowHeight="18" customHeight="1"/>
  <cols>
    <col min="1" max="1" width="6" customWidth="1"/>
    <col min="2" max="2" width="16" customWidth="1"/>
    <col min="3" max="3" width="8" customWidth="1"/>
    <col min="4" max="4" width="7" customWidth="1"/>
    <col min="5" max="5" width="13" customWidth="1"/>
    <col min="6" max="6" width="12" customWidth="1"/>
    <col min="7" max="7" width="15" customWidth="1"/>
    <col min="8" max="8" width="14" customWidth="1"/>
    <col min="9" max="9" width="18" customWidth="1"/>
    <col min="10" max="10" width="32" customWidth="1"/>
    <col min="11" max="11" width="20" customWidth="1"/>
    <col min="12" max="12" width="8" customWidth="1"/>
    <col min="13" max="13" width="8" customWidth="1"/>
    <col min="14" max="14" width="9" customWidth="1"/>
    <col min="15" max="15" width="11" customWidth="1"/>
  </cols>
  <sheetData>
    <row r="1" ht="66" customHeight="1">
      <c r="A1" s="1" t="s">
        <v>70</v>
      </c>
      <c r="B1" s="2"/>
      <c r="C1" s="2"/>
      <c r="D1" s="2"/>
      <c r="E1" s="2"/>
      <c r="F1" s="2"/>
      <c r="G1" s="2"/>
      <c r="H1" s="2"/>
      <c r="I1" s="2"/>
      <c r="J1" s="2"/>
      <c r="K1" s="2"/>
      <c r="L1" s="2"/>
      <c r="M1" s="2"/>
      <c r="N1" s="2"/>
      <c r="O1" s="3" t="s">
        <v>1</v>
      </c>
    </row>
    <row r="2" ht="36" customHeight="1">
      <c r="A2" s="4" t="s">
        <v>71</v>
      </c>
      <c r="B2" s="4"/>
      <c r="C2" s="4"/>
      <c r="D2" s="4"/>
      <c r="E2" s="4"/>
      <c r="F2" s="4"/>
      <c r="G2" s="4"/>
      <c r="H2" s="4"/>
      <c r="I2" s="4"/>
      <c r="J2" s="4"/>
      <c r="K2" s="4"/>
      <c r="L2" s="4"/>
      <c r="M2" s="4"/>
      <c r="N2" s="4"/>
      <c r="O2" s="4"/>
    </row>
    <row r="3" ht="24" customHeight="1">
      <c r="A3" s="6" t="s">
        <v>33</v>
      </c>
      <c r="G3" s="7" t="s">
        <v>4</v>
      </c>
      <c r="H3" s="7"/>
      <c r="I3" s="8" t="s">
        <v>5</v>
      </c>
      <c r="J3" s="8"/>
      <c r="K3" s="10" t="s">
        <v>72</v>
      </c>
    </row>
    <row r="4" ht="40" customHeight="1">
      <c r="A4" s="11" t="s">
        <v>73</v>
      </c>
      <c r="B4" s="11" t="s">
        <v>74</v>
      </c>
      <c r="C4" s="11" t="s">
        <v>75</v>
      </c>
      <c r="D4" s="11" t="s">
        <v>63</v>
      </c>
      <c r="E4" s="11" t="s">
        <v>76</v>
      </c>
      <c r="F4" s="11" t="s">
        <v>77</v>
      </c>
      <c r="G4" s="12" t="s">
        <v>78</v>
      </c>
      <c r="H4" s="12" t="s">
        <v>79</v>
      </c>
      <c r="I4" s="12" t="s">
        <v>80</v>
      </c>
      <c r="J4" s="12" t="s">
        <v>81</v>
      </c>
      <c r="K4" s="11" t="s">
        <v>82</v>
      </c>
      <c r="L4" s="11" t="s">
        <v>83</v>
      </c>
      <c r="M4" s="11" t="s">
        <v>84</v>
      </c>
      <c r="N4" s="11" t="s">
        <v>85</v>
      </c>
      <c r="O4" s="11" t="s">
        <v>86</v>
      </c>
    </row>
    <row r="5">
      <c r="A5" s="30">
        <v>1</v>
      </c>
      <c r="B5" s="18" t="str">
        <f>IF(OR(D5="",NOT(ISNUMBER(Plan!$B$10))),"",Plan!$B$10+A5-1)</f>
        <v/>
      </c>
      <c r="C5" s="17">
        <f>IF(D5="","",INT((A5-1)/7)+1)</f>
        <v>1</v>
      </c>
      <c r="D5" s="17">
        <f>IF(INT((A5-1)/(2*Plan!$B$19))+1&gt;Plan!$B$21,"",INT((A5-1)/(2*Plan!$B$19))+1)</f>
        <v>1</v>
      </c>
      <c r="E5" s="17" t="str">
        <f>IF(D5="","",IF(MOD(INT((A5-1)/Plan!$B$19),2)=0,INDEX(Plan!$C$26:$C$31,D5),INDEX(Plan!$F$26:$F$31,D5)))</f>
        <v>Münze fehlt</v>
      </c>
      <c r="F5" s="17" t="str">
        <f>IF(D5="","",IF(MOD(A5-1,Plan!$B$19)&lt;Plan!$B$20,"ja","nein"))</f>
        <v>ja</v>
      </c>
      <c r="G5" s="15"/>
      <c r="H5" s="15"/>
      <c r="I5" s="13"/>
      <c r="J5" s="13"/>
      <c r="K5" s="16" t="str">
        <f>IF(D5="","",IF(F5="ja","nein: Umstelltag",IF(I5&lt;&gt;"","nein: besonderer Tag",IF(ISNUMBER(G5),"ja","nein: kein Wert"))))</f>
        <v>nein: Umstelltag</v>
      </c>
      <c r="L5" s="17">
        <f>IF(D5="","",INT((A5-1)/Plan!$B$19)+1)</f>
        <v>1</v>
      </c>
      <c r="M5" s="17" t="str">
        <f>IF(D5="","",IF(F5="nein",IF(A5&lt;=Auswertung!$B$41,IF(ISNUMBER(G5),1,0),""),""))</f>
        <v/>
      </c>
      <c r="N5" s="17" t="str">
        <f>IF(D5="","",IF(F5="nein",IF(A5&lt;=Auswertung!$B$41,IF(OR(I5&lt;&gt;"",NOT(ISNUMBER(G5))),1,0),""),""))</f>
        <v/>
      </c>
      <c r="O5" s="17">
        <f>IF(D5="","",IF(OR(ISNUMBER(G5),I5&lt;&gt;"",H5&lt;&gt;""),A5,0))</f>
        <v>0</v>
      </c>
    </row>
    <row r="6">
      <c r="A6" s="30">
        <v>2</v>
      </c>
      <c r="B6" s="18" t="str">
        <f>IF(OR(D6="",NOT(ISNUMBER(Plan!$B$10))),"",Plan!$B$10+A6-1)</f>
        <v/>
      </c>
      <c r="C6" s="17">
        <f>IF(D6="","",INT((A6-1)/7)+1)</f>
        <v>1</v>
      </c>
      <c r="D6" s="17">
        <f>IF(INT((A6-1)/(2*Plan!$B$19))+1&gt;Plan!$B$21,"",INT((A6-1)/(2*Plan!$B$19))+1)</f>
        <v>1</v>
      </c>
      <c r="E6" s="17" t="str">
        <f>IF(D6="","",IF(MOD(INT((A6-1)/Plan!$B$19),2)=0,INDEX(Plan!$C$26:$C$31,D6),INDEX(Plan!$F$26:$F$31,D6)))</f>
        <v>Münze fehlt</v>
      </c>
      <c r="F6" s="17" t="str">
        <f>IF(D6="","",IF(MOD(A6-1,Plan!$B$19)&lt;Plan!$B$20,"ja","nein"))</f>
        <v>nein</v>
      </c>
      <c r="G6" s="15"/>
      <c r="H6" s="15"/>
      <c r="I6" s="13"/>
      <c r="J6" s="13"/>
      <c r="K6" s="16" t="str">
        <f>IF(D6="","",IF(F6="ja","nein: Umstelltag",IF(I6&lt;&gt;"","nein: besonderer Tag",IF(ISNUMBER(G6),"ja","nein: kein Wert"))))</f>
        <v>nein: kein Wert</v>
      </c>
      <c r="L6" s="17">
        <f>IF(D6="","",INT((A6-1)/Plan!$B$19)+1)</f>
        <v>1</v>
      </c>
      <c r="M6" s="17" t="str">
        <f>IF(D6="","",IF(F6="nein",IF(A6&lt;=Auswertung!$B$41,IF(ISNUMBER(G6),1,0),""),""))</f>
        <v/>
      </c>
      <c r="N6" s="17" t="str">
        <f>IF(D6="","",IF(F6="nein",IF(A6&lt;=Auswertung!$B$41,IF(OR(I6&lt;&gt;"",NOT(ISNUMBER(G6))),1,0),""),""))</f>
        <v/>
      </c>
      <c r="O6" s="17">
        <f>IF(D6="","",IF(OR(ISNUMBER(G6),I6&lt;&gt;"",H6&lt;&gt;""),A6,0))</f>
        <v>0</v>
      </c>
    </row>
    <row r="7">
      <c r="A7" s="30">
        <v>3</v>
      </c>
      <c r="B7" s="18" t="str">
        <f>IF(OR(D7="",NOT(ISNUMBER(Plan!$B$10))),"",Plan!$B$10+A7-1)</f>
        <v/>
      </c>
      <c r="C7" s="17">
        <f>IF(D7="","",INT((A7-1)/7)+1)</f>
        <v>1</v>
      </c>
      <c r="D7" s="17">
        <f>IF(INT((A7-1)/(2*Plan!$B$19))+1&gt;Plan!$B$21,"",INT((A7-1)/(2*Plan!$B$19))+1)</f>
        <v>1</v>
      </c>
      <c r="E7" s="17" t="str">
        <f>IF(D7="","",IF(MOD(INT((A7-1)/Plan!$B$19),2)=0,INDEX(Plan!$C$26:$C$31,D7),INDEX(Plan!$F$26:$F$31,D7)))</f>
        <v>Münze fehlt</v>
      </c>
      <c r="F7" s="17" t="str">
        <f>IF(D7="","",IF(MOD(A7-1,Plan!$B$19)&lt;Plan!$B$20,"ja","nein"))</f>
        <v>nein</v>
      </c>
      <c r="G7" s="15"/>
      <c r="H7" s="15"/>
      <c r="I7" s="13"/>
      <c r="J7" s="13"/>
      <c r="K7" s="16" t="str">
        <f>IF(D7="","",IF(F7="ja","nein: Umstelltag",IF(I7&lt;&gt;"","nein: besonderer Tag",IF(ISNUMBER(G7),"ja","nein: kein Wert"))))</f>
        <v>nein: kein Wert</v>
      </c>
      <c r="L7" s="17">
        <f>IF(D7="","",INT((A7-1)/Plan!$B$19)+1)</f>
        <v>1</v>
      </c>
      <c r="M7" s="17" t="str">
        <f>IF(D7="","",IF(F7="nein",IF(A7&lt;=Auswertung!$B$41,IF(ISNUMBER(G7),1,0),""),""))</f>
        <v/>
      </c>
      <c r="N7" s="17" t="str">
        <f>IF(D7="","",IF(F7="nein",IF(A7&lt;=Auswertung!$B$41,IF(OR(I7&lt;&gt;"",NOT(ISNUMBER(G7))),1,0),""),""))</f>
        <v/>
      </c>
      <c r="O7" s="17">
        <f>IF(D7="","",IF(OR(ISNUMBER(G7),I7&lt;&gt;"",H7&lt;&gt;""),A7,0))</f>
        <v>0</v>
      </c>
    </row>
    <row r="8">
      <c r="A8" s="30">
        <v>4</v>
      </c>
      <c r="B8" s="18" t="str">
        <f>IF(OR(D8="",NOT(ISNUMBER(Plan!$B$10))),"",Plan!$B$10+A8-1)</f>
        <v/>
      </c>
      <c r="C8" s="17">
        <f>IF(D8="","",INT((A8-1)/7)+1)</f>
        <v>1</v>
      </c>
      <c r="D8" s="17">
        <f>IF(INT((A8-1)/(2*Plan!$B$19))+1&gt;Plan!$B$21,"",INT((A8-1)/(2*Plan!$B$19))+1)</f>
        <v>1</v>
      </c>
      <c r="E8" s="17" t="str">
        <f>IF(D8="","",IF(MOD(INT((A8-1)/Plan!$B$19),2)=0,INDEX(Plan!$C$26:$C$31,D8),INDEX(Plan!$F$26:$F$31,D8)))</f>
        <v>Münze fehlt</v>
      </c>
      <c r="F8" s="17" t="str">
        <f>IF(D8="","",IF(MOD(A8-1,Plan!$B$19)&lt;Plan!$B$20,"ja","nein"))</f>
        <v>nein</v>
      </c>
      <c r="G8" s="15"/>
      <c r="H8" s="15"/>
      <c r="I8" s="13"/>
      <c r="J8" s="13"/>
      <c r="K8" s="16" t="str">
        <f>IF(D8="","",IF(F8="ja","nein: Umstelltag",IF(I8&lt;&gt;"","nein: besonderer Tag",IF(ISNUMBER(G8),"ja","nein: kein Wert"))))</f>
        <v>nein: kein Wert</v>
      </c>
      <c r="L8" s="17">
        <f>IF(D8="","",INT((A8-1)/Plan!$B$19)+1)</f>
        <v>1</v>
      </c>
      <c r="M8" s="17" t="str">
        <f>IF(D8="","",IF(F8="nein",IF(A8&lt;=Auswertung!$B$41,IF(ISNUMBER(G8),1,0),""),""))</f>
        <v/>
      </c>
      <c r="N8" s="17" t="str">
        <f>IF(D8="","",IF(F8="nein",IF(A8&lt;=Auswertung!$B$41,IF(OR(I8&lt;&gt;"",NOT(ISNUMBER(G8))),1,0),""),""))</f>
        <v/>
      </c>
      <c r="O8" s="17">
        <f>IF(D8="","",IF(OR(ISNUMBER(G8),I8&lt;&gt;"",H8&lt;&gt;""),A8,0))</f>
        <v>0</v>
      </c>
    </row>
    <row r="9">
      <c r="A9" s="30">
        <v>5</v>
      </c>
      <c r="B9" s="18" t="str">
        <f>IF(OR(D9="",NOT(ISNUMBER(Plan!$B$10))),"",Plan!$B$10+A9-1)</f>
        <v/>
      </c>
      <c r="C9" s="17">
        <f>IF(D9="","",INT((A9-1)/7)+1)</f>
        <v>1</v>
      </c>
      <c r="D9" s="17">
        <f>IF(INT((A9-1)/(2*Plan!$B$19))+1&gt;Plan!$B$21,"",INT((A9-1)/(2*Plan!$B$19))+1)</f>
        <v>1</v>
      </c>
      <c r="E9" s="17" t="str">
        <f>IF(D9="","",IF(MOD(INT((A9-1)/Plan!$B$19),2)=0,INDEX(Plan!$C$26:$C$31,D9),INDEX(Plan!$F$26:$F$31,D9)))</f>
        <v>Münze fehlt</v>
      </c>
      <c r="F9" s="17" t="str">
        <f>IF(D9="","",IF(MOD(A9-1,Plan!$B$19)&lt;Plan!$B$20,"ja","nein"))</f>
        <v>nein</v>
      </c>
      <c r="G9" s="15"/>
      <c r="H9" s="15"/>
      <c r="I9" s="13"/>
      <c r="J9" s="13"/>
      <c r="K9" s="16" t="str">
        <f>IF(D9="","",IF(F9="ja","nein: Umstelltag",IF(I9&lt;&gt;"","nein: besonderer Tag",IF(ISNUMBER(G9),"ja","nein: kein Wert"))))</f>
        <v>nein: kein Wert</v>
      </c>
      <c r="L9" s="17">
        <f>IF(D9="","",INT((A9-1)/Plan!$B$19)+1)</f>
        <v>1</v>
      </c>
      <c r="M9" s="17" t="str">
        <f>IF(D9="","",IF(F9="nein",IF(A9&lt;=Auswertung!$B$41,IF(ISNUMBER(G9),1,0),""),""))</f>
        <v/>
      </c>
      <c r="N9" s="17" t="str">
        <f>IF(D9="","",IF(F9="nein",IF(A9&lt;=Auswertung!$B$41,IF(OR(I9&lt;&gt;"",NOT(ISNUMBER(G9))),1,0),""),""))</f>
        <v/>
      </c>
      <c r="O9" s="17">
        <f>IF(D9="","",IF(OR(ISNUMBER(G9),I9&lt;&gt;"",H9&lt;&gt;""),A9,0))</f>
        <v>0</v>
      </c>
    </row>
    <row r="10">
      <c r="A10" s="30">
        <v>6</v>
      </c>
      <c r="B10" s="18" t="str">
        <f>IF(OR(D10="",NOT(ISNUMBER(Plan!$B$10))),"",Plan!$B$10+A10-1)</f>
        <v/>
      </c>
      <c r="C10" s="17">
        <f>IF(D10="","",INT((A10-1)/7)+1)</f>
        <v>1</v>
      </c>
      <c r="D10" s="17">
        <f>IF(INT((A10-1)/(2*Plan!$B$19))+1&gt;Plan!$B$21,"",INT((A10-1)/(2*Plan!$B$19))+1)</f>
        <v>1</v>
      </c>
      <c r="E10" s="17" t="str">
        <f>IF(D10="","",IF(MOD(INT((A10-1)/Plan!$B$19),2)=0,INDEX(Plan!$C$26:$C$31,D10),INDEX(Plan!$F$26:$F$31,D10)))</f>
        <v>Münze fehlt</v>
      </c>
      <c r="F10" s="17" t="str">
        <f>IF(D10="","",IF(MOD(A10-1,Plan!$B$19)&lt;Plan!$B$20,"ja","nein"))</f>
        <v>nein</v>
      </c>
      <c r="G10" s="15"/>
      <c r="H10" s="15"/>
      <c r="I10" s="13"/>
      <c r="J10" s="13"/>
      <c r="K10" s="16" t="str">
        <f>IF(D10="","",IF(F10="ja","nein: Umstelltag",IF(I10&lt;&gt;"","nein: besonderer Tag",IF(ISNUMBER(G10),"ja","nein: kein Wert"))))</f>
        <v>nein: kein Wert</v>
      </c>
      <c r="L10" s="17">
        <f>IF(D10="","",INT((A10-1)/Plan!$B$19)+1)</f>
        <v>1</v>
      </c>
      <c r="M10" s="17" t="str">
        <f>IF(D10="","",IF(F10="nein",IF(A10&lt;=Auswertung!$B$41,IF(ISNUMBER(G10),1,0),""),""))</f>
        <v/>
      </c>
      <c r="N10" s="17" t="str">
        <f>IF(D10="","",IF(F10="nein",IF(A10&lt;=Auswertung!$B$41,IF(OR(I10&lt;&gt;"",NOT(ISNUMBER(G10))),1,0),""),""))</f>
        <v/>
      </c>
      <c r="O10" s="17">
        <f>IF(D10="","",IF(OR(ISNUMBER(G10),I10&lt;&gt;"",H10&lt;&gt;""),A10,0))</f>
        <v>0</v>
      </c>
    </row>
    <row r="11">
      <c r="A11" s="30">
        <v>7</v>
      </c>
      <c r="B11" s="18" t="str">
        <f>IF(OR(D11="",NOT(ISNUMBER(Plan!$B$10))),"",Plan!$B$10+A11-1)</f>
        <v/>
      </c>
      <c r="C11" s="17">
        <f>IF(D11="","",INT((A11-1)/7)+1)</f>
        <v>1</v>
      </c>
      <c r="D11" s="17">
        <f>IF(INT((A11-1)/(2*Plan!$B$19))+1&gt;Plan!$B$21,"",INT((A11-1)/(2*Plan!$B$19))+1)</f>
        <v>1</v>
      </c>
      <c r="E11" s="17" t="str">
        <f>IF(D11="","",IF(MOD(INT((A11-1)/Plan!$B$19),2)=0,INDEX(Plan!$C$26:$C$31,D11),INDEX(Plan!$F$26:$F$31,D11)))</f>
        <v>Münze fehlt</v>
      </c>
      <c r="F11" s="17" t="str">
        <f>IF(D11="","",IF(MOD(A11-1,Plan!$B$19)&lt;Plan!$B$20,"ja","nein"))</f>
        <v>nein</v>
      </c>
      <c r="G11" s="15"/>
      <c r="H11" s="15"/>
      <c r="I11" s="13"/>
      <c r="J11" s="13"/>
      <c r="K11" s="16" t="str">
        <f>IF(D11="","",IF(F11="ja","nein: Umstelltag",IF(I11&lt;&gt;"","nein: besonderer Tag",IF(ISNUMBER(G11),"ja","nein: kein Wert"))))</f>
        <v>nein: kein Wert</v>
      </c>
      <c r="L11" s="17">
        <f>IF(D11="","",INT((A11-1)/Plan!$B$19)+1)</f>
        <v>1</v>
      </c>
      <c r="M11" s="17" t="str">
        <f>IF(D11="","",IF(F11="nein",IF(A11&lt;=Auswertung!$B$41,IF(ISNUMBER(G11),1,0),""),""))</f>
        <v/>
      </c>
      <c r="N11" s="17" t="str">
        <f>IF(D11="","",IF(F11="nein",IF(A11&lt;=Auswertung!$B$41,IF(OR(I11&lt;&gt;"",NOT(ISNUMBER(G11))),1,0),""),""))</f>
        <v/>
      </c>
      <c r="O11" s="17">
        <f>IF(D11="","",IF(OR(ISNUMBER(G11),I11&lt;&gt;"",H11&lt;&gt;""),A11,0))</f>
        <v>0</v>
      </c>
    </row>
    <row r="12">
      <c r="A12" s="30">
        <v>8</v>
      </c>
      <c r="B12" s="18" t="str">
        <f>IF(OR(D12="",NOT(ISNUMBER(Plan!$B$10))),"",Plan!$B$10+A12-1)</f>
        <v/>
      </c>
      <c r="C12" s="17">
        <f>IF(D12="","",INT((A12-1)/7)+1)</f>
        <v>2</v>
      </c>
      <c r="D12" s="17">
        <f>IF(INT((A12-1)/(2*Plan!$B$19))+1&gt;Plan!$B$21,"",INT((A12-1)/(2*Plan!$B$19))+1)</f>
        <v>1</v>
      </c>
      <c r="E12" s="17" t="str">
        <f>IF(D12="","",IF(MOD(INT((A12-1)/Plan!$B$19),2)=0,INDEX(Plan!$C$26:$C$31,D12),INDEX(Plan!$F$26:$F$31,D12)))</f>
        <v>Münze fehlt</v>
      </c>
      <c r="F12" s="17" t="str">
        <f>IF(D12="","",IF(MOD(A12-1,Plan!$B$19)&lt;Plan!$B$20,"ja","nein"))</f>
        <v>ja</v>
      </c>
      <c r="G12" s="15"/>
      <c r="H12" s="15"/>
      <c r="I12" s="13"/>
      <c r="J12" s="13"/>
      <c r="K12" s="16" t="str">
        <f>IF(D12="","",IF(F12="ja","nein: Umstelltag",IF(I12&lt;&gt;"","nein: besonderer Tag",IF(ISNUMBER(G12),"ja","nein: kein Wert"))))</f>
        <v>nein: Umstelltag</v>
      </c>
      <c r="L12" s="17">
        <f>IF(D12="","",INT((A12-1)/Plan!$B$19)+1)</f>
        <v>2</v>
      </c>
      <c r="M12" s="17" t="str">
        <f>IF(D12="","",IF(F12="nein",IF(A12&lt;=Auswertung!$B$41,IF(ISNUMBER(G12),1,0),""),""))</f>
        <v/>
      </c>
      <c r="N12" s="17" t="str">
        <f>IF(D12="","",IF(F12="nein",IF(A12&lt;=Auswertung!$B$41,IF(OR(I12&lt;&gt;"",NOT(ISNUMBER(G12))),1,0),""),""))</f>
        <v/>
      </c>
      <c r="O12" s="17">
        <f>IF(D12="","",IF(OR(ISNUMBER(G12),I12&lt;&gt;"",H12&lt;&gt;""),A12,0))</f>
        <v>0</v>
      </c>
    </row>
    <row r="13">
      <c r="A13" s="30">
        <v>9</v>
      </c>
      <c r="B13" s="18" t="str">
        <f>IF(OR(D13="",NOT(ISNUMBER(Plan!$B$10))),"",Plan!$B$10+A13-1)</f>
        <v/>
      </c>
      <c r="C13" s="17">
        <f>IF(D13="","",INT((A13-1)/7)+1)</f>
        <v>2</v>
      </c>
      <c r="D13" s="17">
        <f>IF(INT((A13-1)/(2*Plan!$B$19))+1&gt;Plan!$B$21,"",INT((A13-1)/(2*Plan!$B$19))+1)</f>
        <v>1</v>
      </c>
      <c r="E13" s="17" t="str">
        <f>IF(D13="","",IF(MOD(INT((A13-1)/Plan!$B$19),2)=0,INDEX(Plan!$C$26:$C$31,D13),INDEX(Plan!$F$26:$F$31,D13)))</f>
        <v>Münze fehlt</v>
      </c>
      <c r="F13" s="17" t="str">
        <f>IF(D13="","",IF(MOD(A13-1,Plan!$B$19)&lt;Plan!$B$20,"ja","nein"))</f>
        <v>nein</v>
      </c>
      <c r="G13" s="15"/>
      <c r="H13" s="15"/>
      <c r="I13" s="13"/>
      <c r="J13" s="13"/>
      <c r="K13" s="16" t="str">
        <f>IF(D13="","",IF(F13="ja","nein: Umstelltag",IF(I13&lt;&gt;"","nein: besonderer Tag",IF(ISNUMBER(G13),"ja","nein: kein Wert"))))</f>
        <v>nein: kein Wert</v>
      </c>
      <c r="L13" s="17">
        <f>IF(D13="","",INT((A13-1)/Plan!$B$19)+1)</f>
        <v>2</v>
      </c>
      <c r="M13" s="17" t="str">
        <f>IF(D13="","",IF(F13="nein",IF(A13&lt;=Auswertung!$B$41,IF(ISNUMBER(G13),1,0),""),""))</f>
        <v/>
      </c>
      <c r="N13" s="17" t="str">
        <f>IF(D13="","",IF(F13="nein",IF(A13&lt;=Auswertung!$B$41,IF(OR(I13&lt;&gt;"",NOT(ISNUMBER(G13))),1,0),""),""))</f>
        <v/>
      </c>
      <c r="O13" s="17">
        <f>IF(D13="","",IF(OR(ISNUMBER(G13),I13&lt;&gt;"",H13&lt;&gt;""),A13,0))</f>
        <v>0</v>
      </c>
    </row>
    <row r="14">
      <c r="A14" s="30">
        <v>10</v>
      </c>
      <c r="B14" s="18" t="str">
        <f>IF(OR(D14="",NOT(ISNUMBER(Plan!$B$10))),"",Plan!$B$10+A14-1)</f>
        <v/>
      </c>
      <c r="C14" s="17">
        <f>IF(D14="","",INT((A14-1)/7)+1)</f>
        <v>2</v>
      </c>
      <c r="D14" s="17">
        <f>IF(INT((A14-1)/(2*Plan!$B$19))+1&gt;Plan!$B$21,"",INT((A14-1)/(2*Plan!$B$19))+1)</f>
        <v>1</v>
      </c>
      <c r="E14" s="17" t="str">
        <f>IF(D14="","",IF(MOD(INT((A14-1)/Plan!$B$19),2)=0,INDEX(Plan!$C$26:$C$31,D14),INDEX(Plan!$F$26:$F$31,D14)))</f>
        <v>Münze fehlt</v>
      </c>
      <c r="F14" s="17" t="str">
        <f>IF(D14="","",IF(MOD(A14-1,Plan!$B$19)&lt;Plan!$B$20,"ja","nein"))</f>
        <v>nein</v>
      </c>
      <c r="G14" s="15"/>
      <c r="H14" s="15"/>
      <c r="I14" s="13"/>
      <c r="J14" s="13"/>
      <c r="K14" s="16" t="str">
        <f>IF(D14="","",IF(F14="ja","nein: Umstelltag",IF(I14&lt;&gt;"","nein: besonderer Tag",IF(ISNUMBER(G14),"ja","nein: kein Wert"))))</f>
        <v>nein: kein Wert</v>
      </c>
      <c r="L14" s="17">
        <f>IF(D14="","",INT((A14-1)/Plan!$B$19)+1)</f>
        <v>2</v>
      </c>
      <c r="M14" s="17" t="str">
        <f>IF(D14="","",IF(F14="nein",IF(A14&lt;=Auswertung!$B$41,IF(ISNUMBER(G14),1,0),""),""))</f>
        <v/>
      </c>
      <c r="N14" s="17" t="str">
        <f>IF(D14="","",IF(F14="nein",IF(A14&lt;=Auswertung!$B$41,IF(OR(I14&lt;&gt;"",NOT(ISNUMBER(G14))),1,0),""),""))</f>
        <v/>
      </c>
      <c r="O14" s="17">
        <f>IF(D14="","",IF(OR(ISNUMBER(G14),I14&lt;&gt;"",H14&lt;&gt;""),A14,0))</f>
        <v>0</v>
      </c>
    </row>
    <row r="15">
      <c r="A15" s="30">
        <v>11</v>
      </c>
      <c r="B15" s="18" t="str">
        <f>IF(OR(D15="",NOT(ISNUMBER(Plan!$B$10))),"",Plan!$B$10+A15-1)</f>
        <v/>
      </c>
      <c r="C15" s="17">
        <f>IF(D15="","",INT((A15-1)/7)+1)</f>
        <v>2</v>
      </c>
      <c r="D15" s="17">
        <f>IF(INT((A15-1)/(2*Plan!$B$19))+1&gt;Plan!$B$21,"",INT((A15-1)/(2*Plan!$B$19))+1)</f>
        <v>1</v>
      </c>
      <c r="E15" s="17" t="str">
        <f>IF(D15="","",IF(MOD(INT((A15-1)/Plan!$B$19),2)=0,INDEX(Plan!$C$26:$C$31,D15),INDEX(Plan!$F$26:$F$31,D15)))</f>
        <v>Münze fehlt</v>
      </c>
      <c r="F15" s="17" t="str">
        <f>IF(D15="","",IF(MOD(A15-1,Plan!$B$19)&lt;Plan!$B$20,"ja","nein"))</f>
        <v>nein</v>
      </c>
      <c r="G15" s="15"/>
      <c r="H15" s="15"/>
      <c r="I15" s="13"/>
      <c r="J15" s="13"/>
      <c r="K15" s="16" t="str">
        <f>IF(D15="","",IF(F15="ja","nein: Umstelltag",IF(I15&lt;&gt;"","nein: besonderer Tag",IF(ISNUMBER(G15),"ja","nein: kein Wert"))))</f>
        <v>nein: kein Wert</v>
      </c>
      <c r="L15" s="17">
        <f>IF(D15="","",INT((A15-1)/Plan!$B$19)+1)</f>
        <v>2</v>
      </c>
      <c r="M15" s="17" t="str">
        <f>IF(D15="","",IF(F15="nein",IF(A15&lt;=Auswertung!$B$41,IF(ISNUMBER(G15),1,0),""),""))</f>
        <v/>
      </c>
      <c r="N15" s="17" t="str">
        <f>IF(D15="","",IF(F15="nein",IF(A15&lt;=Auswertung!$B$41,IF(OR(I15&lt;&gt;"",NOT(ISNUMBER(G15))),1,0),""),""))</f>
        <v/>
      </c>
      <c r="O15" s="17">
        <f>IF(D15="","",IF(OR(ISNUMBER(G15),I15&lt;&gt;"",H15&lt;&gt;""),A15,0))</f>
        <v>0</v>
      </c>
    </row>
    <row r="16">
      <c r="A16" s="30">
        <v>12</v>
      </c>
      <c r="B16" s="18" t="str">
        <f>IF(OR(D16="",NOT(ISNUMBER(Plan!$B$10))),"",Plan!$B$10+A16-1)</f>
        <v/>
      </c>
      <c r="C16" s="17">
        <f>IF(D16="","",INT((A16-1)/7)+1)</f>
        <v>2</v>
      </c>
      <c r="D16" s="17">
        <f>IF(INT((A16-1)/(2*Plan!$B$19))+1&gt;Plan!$B$21,"",INT((A16-1)/(2*Plan!$B$19))+1)</f>
        <v>1</v>
      </c>
      <c r="E16" s="17" t="str">
        <f>IF(D16="","",IF(MOD(INT((A16-1)/Plan!$B$19),2)=0,INDEX(Plan!$C$26:$C$31,D16),INDEX(Plan!$F$26:$F$31,D16)))</f>
        <v>Münze fehlt</v>
      </c>
      <c r="F16" s="17" t="str">
        <f>IF(D16="","",IF(MOD(A16-1,Plan!$B$19)&lt;Plan!$B$20,"ja","nein"))</f>
        <v>nein</v>
      </c>
      <c r="G16" s="15"/>
      <c r="H16" s="15"/>
      <c r="I16" s="13"/>
      <c r="J16" s="13"/>
      <c r="K16" s="16" t="str">
        <f>IF(D16="","",IF(F16="ja","nein: Umstelltag",IF(I16&lt;&gt;"","nein: besonderer Tag",IF(ISNUMBER(G16),"ja","nein: kein Wert"))))</f>
        <v>nein: kein Wert</v>
      </c>
      <c r="L16" s="17">
        <f>IF(D16="","",INT((A16-1)/Plan!$B$19)+1)</f>
        <v>2</v>
      </c>
      <c r="M16" s="17" t="str">
        <f>IF(D16="","",IF(F16="nein",IF(A16&lt;=Auswertung!$B$41,IF(ISNUMBER(G16),1,0),""),""))</f>
        <v/>
      </c>
      <c r="N16" s="17" t="str">
        <f>IF(D16="","",IF(F16="nein",IF(A16&lt;=Auswertung!$B$41,IF(OR(I16&lt;&gt;"",NOT(ISNUMBER(G16))),1,0),""),""))</f>
        <v/>
      </c>
      <c r="O16" s="17">
        <f>IF(D16="","",IF(OR(ISNUMBER(G16),I16&lt;&gt;"",H16&lt;&gt;""),A16,0))</f>
        <v>0</v>
      </c>
    </row>
    <row r="17">
      <c r="A17" s="30">
        <v>13</v>
      </c>
      <c r="B17" s="18" t="str">
        <f>IF(OR(D17="",NOT(ISNUMBER(Plan!$B$10))),"",Plan!$B$10+A17-1)</f>
        <v/>
      </c>
      <c r="C17" s="17">
        <f>IF(D17="","",INT((A17-1)/7)+1)</f>
        <v>2</v>
      </c>
      <c r="D17" s="17">
        <f>IF(INT((A17-1)/(2*Plan!$B$19))+1&gt;Plan!$B$21,"",INT((A17-1)/(2*Plan!$B$19))+1)</f>
        <v>1</v>
      </c>
      <c r="E17" s="17" t="str">
        <f>IF(D17="","",IF(MOD(INT((A17-1)/Plan!$B$19),2)=0,INDEX(Plan!$C$26:$C$31,D17),INDEX(Plan!$F$26:$F$31,D17)))</f>
        <v>Münze fehlt</v>
      </c>
      <c r="F17" s="17" t="str">
        <f>IF(D17="","",IF(MOD(A17-1,Plan!$B$19)&lt;Plan!$B$20,"ja","nein"))</f>
        <v>nein</v>
      </c>
      <c r="G17" s="15"/>
      <c r="H17" s="15"/>
      <c r="I17" s="13"/>
      <c r="J17" s="13"/>
      <c r="K17" s="16" t="str">
        <f>IF(D17="","",IF(F17="ja","nein: Umstelltag",IF(I17&lt;&gt;"","nein: besonderer Tag",IF(ISNUMBER(G17),"ja","nein: kein Wert"))))</f>
        <v>nein: kein Wert</v>
      </c>
      <c r="L17" s="17">
        <f>IF(D17="","",INT((A17-1)/Plan!$B$19)+1)</f>
        <v>2</v>
      </c>
      <c r="M17" s="17" t="str">
        <f>IF(D17="","",IF(F17="nein",IF(A17&lt;=Auswertung!$B$41,IF(ISNUMBER(G17),1,0),""),""))</f>
        <v/>
      </c>
      <c r="N17" s="17" t="str">
        <f>IF(D17="","",IF(F17="nein",IF(A17&lt;=Auswertung!$B$41,IF(OR(I17&lt;&gt;"",NOT(ISNUMBER(G17))),1,0),""),""))</f>
        <v/>
      </c>
      <c r="O17" s="17">
        <f>IF(D17="","",IF(OR(ISNUMBER(G17),I17&lt;&gt;"",H17&lt;&gt;""),A17,0))</f>
        <v>0</v>
      </c>
    </row>
    <row r="18">
      <c r="A18" s="30">
        <v>14</v>
      </c>
      <c r="B18" s="18" t="str">
        <f>IF(OR(D18="",NOT(ISNUMBER(Plan!$B$10))),"",Plan!$B$10+A18-1)</f>
        <v/>
      </c>
      <c r="C18" s="17">
        <f>IF(D18="","",INT((A18-1)/7)+1)</f>
        <v>2</v>
      </c>
      <c r="D18" s="17">
        <f>IF(INT((A18-1)/(2*Plan!$B$19))+1&gt;Plan!$B$21,"",INT((A18-1)/(2*Plan!$B$19))+1)</f>
        <v>1</v>
      </c>
      <c r="E18" s="17" t="str">
        <f>IF(D18="","",IF(MOD(INT((A18-1)/Plan!$B$19),2)=0,INDEX(Plan!$C$26:$C$31,D18),INDEX(Plan!$F$26:$F$31,D18)))</f>
        <v>Münze fehlt</v>
      </c>
      <c r="F18" s="17" t="str">
        <f>IF(D18="","",IF(MOD(A18-1,Plan!$B$19)&lt;Plan!$B$20,"ja","nein"))</f>
        <v>nein</v>
      </c>
      <c r="G18" s="15"/>
      <c r="H18" s="15"/>
      <c r="I18" s="13"/>
      <c r="J18" s="13"/>
      <c r="K18" s="16" t="str">
        <f>IF(D18="","",IF(F18="ja","nein: Umstelltag",IF(I18&lt;&gt;"","nein: besonderer Tag",IF(ISNUMBER(G18),"ja","nein: kein Wert"))))</f>
        <v>nein: kein Wert</v>
      </c>
      <c r="L18" s="17">
        <f>IF(D18="","",INT((A18-1)/Plan!$B$19)+1)</f>
        <v>2</v>
      </c>
      <c r="M18" s="17" t="str">
        <f>IF(D18="","",IF(F18="nein",IF(A18&lt;=Auswertung!$B$41,IF(ISNUMBER(G18),1,0),""),""))</f>
        <v/>
      </c>
      <c r="N18" s="17" t="str">
        <f>IF(D18="","",IF(F18="nein",IF(A18&lt;=Auswertung!$B$41,IF(OR(I18&lt;&gt;"",NOT(ISNUMBER(G18))),1,0),""),""))</f>
        <v/>
      </c>
      <c r="O18" s="17">
        <f>IF(D18="","",IF(OR(ISNUMBER(G18),I18&lt;&gt;"",H18&lt;&gt;""),A18,0))</f>
        <v>0</v>
      </c>
    </row>
    <row r="19">
      <c r="A19" s="30">
        <v>15</v>
      </c>
      <c r="B19" s="18" t="str">
        <f>IF(OR(D19="",NOT(ISNUMBER(Plan!$B$10))),"",Plan!$B$10+A19-1)</f>
        <v/>
      </c>
      <c r="C19" s="17">
        <f>IF(D19="","",INT((A19-1)/7)+1)</f>
        <v>3</v>
      </c>
      <c r="D19" s="17">
        <f>IF(INT((A19-1)/(2*Plan!$B$19))+1&gt;Plan!$B$21,"",INT((A19-1)/(2*Plan!$B$19))+1)</f>
        <v>2</v>
      </c>
      <c r="E19" s="17" t="str">
        <f>IF(D19="","",IF(MOD(INT((A19-1)/Plan!$B$19),2)=0,INDEX(Plan!$C$26:$C$31,D19),INDEX(Plan!$F$26:$F$31,D19)))</f>
        <v>Münze fehlt</v>
      </c>
      <c r="F19" s="17" t="str">
        <f>IF(D19="","",IF(MOD(A19-1,Plan!$B$19)&lt;Plan!$B$20,"ja","nein"))</f>
        <v>ja</v>
      </c>
      <c r="G19" s="15"/>
      <c r="H19" s="15"/>
      <c r="I19" s="13"/>
      <c r="J19" s="13"/>
      <c r="K19" s="16" t="str">
        <f>IF(D19="","",IF(F19="ja","nein: Umstelltag",IF(I19&lt;&gt;"","nein: besonderer Tag",IF(ISNUMBER(G19),"ja","nein: kein Wert"))))</f>
        <v>nein: Umstelltag</v>
      </c>
      <c r="L19" s="17">
        <f>IF(D19="","",INT((A19-1)/Plan!$B$19)+1)</f>
        <v>3</v>
      </c>
      <c r="M19" s="17" t="str">
        <f>IF(D19="","",IF(F19="nein",IF(A19&lt;=Auswertung!$B$41,IF(ISNUMBER(G19),1,0),""),""))</f>
        <v/>
      </c>
      <c r="N19" s="17" t="str">
        <f>IF(D19="","",IF(F19="nein",IF(A19&lt;=Auswertung!$B$41,IF(OR(I19&lt;&gt;"",NOT(ISNUMBER(G19))),1,0),""),""))</f>
        <v/>
      </c>
      <c r="O19" s="17">
        <f>IF(D19="","",IF(OR(ISNUMBER(G19),I19&lt;&gt;"",H19&lt;&gt;""),A19,0))</f>
        <v>0</v>
      </c>
    </row>
    <row r="20">
      <c r="A20" s="30">
        <v>16</v>
      </c>
      <c r="B20" s="18" t="str">
        <f>IF(OR(D20="",NOT(ISNUMBER(Plan!$B$10))),"",Plan!$B$10+A20-1)</f>
        <v/>
      </c>
      <c r="C20" s="17">
        <f>IF(D20="","",INT((A20-1)/7)+1)</f>
        <v>3</v>
      </c>
      <c r="D20" s="17">
        <f>IF(INT((A20-1)/(2*Plan!$B$19))+1&gt;Plan!$B$21,"",INT((A20-1)/(2*Plan!$B$19))+1)</f>
        <v>2</v>
      </c>
      <c r="E20" s="17" t="str">
        <f>IF(D20="","",IF(MOD(INT((A20-1)/Plan!$B$19),2)=0,INDEX(Plan!$C$26:$C$31,D20),INDEX(Plan!$F$26:$F$31,D20)))</f>
        <v>Münze fehlt</v>
      </c>
      <c r="F20" s="17" t="str">
        <f>IF(D20="","",IF(MOD(A20-1,Plan!$B$19)&lt;Plan!$B$20,"ja","nein"))</f>
        <v>nein</v>
      </c>
      <c r="G20" s="15"/>
      <c r="H20" s="15"/>
      <c r="I20" s="13"/>
      <c r="J20" s="13"/>
      <c r="K20" s="16" t="str">
        <f>IF(D20="","",IF(F20="ja","nein: Umstelltag",IF(I20&lt;&gt;"","nein: besonderer Tag",IF(ISNUMBER(G20),"ja","nein: kein Wert"))))</f>
        <v>nein: kein Wert</v>
      </c>
      <c r="L20" s="17">
        <f>IF(D20="","",INT((A20-1)/Plan!$B$19)+1)</f>
        <v>3</v>
      </c>
      <c r="M20" s="17" t="str">
        <f>IF(D20="","",IF(F20="nein",IF(A20&lt;=Auswertung!$B$41,IF(ISNUMBER(G20),1,0),""),""))</f>
        <v/>
      </c>
      <c r="N20" s="17" t="str">
        <f>IF(D20="","",IF(F20="nein",IF(A20&lt;=Auswertung!$B$41,IF(OR(I20&lt;&gt;"",NOT(ISNUMBER(G20))),1,0),""),""))</f>
        <v/>
      </c>
      <c r="O20" s="17">
        <f>IF(D20="","",IF(OR(ISNUMBER(G20),I20&lt;&gt;"",H20&lt;&gt;""),A20,0))</f>
        <v>0</v>
      </c>
    </row>
    <row r="21">
      <c r="A21" s="30">
        <v>17</v>
      </c>
      <c r="B21" s="18" t="str">
        <f>IF(OR(D21="",NOT(ISNUMBER(Plan!$B$10))),"",Plan!$B$10+A21-1)</f>
        <v/>
      </c>
      <c r="C21" s="17">
        <f>IF(D21="","",INT((A21-1)/7)+1)</f>
        <v>3</v>
      </c>
      <c r="D21" s="17">
        <f>IF(INT((A21-1)/(2*Plan!$B$19))+1&gt;Plan!$B$21,"",INT((A21-1)/(2*Plan!$B$19))+1)</f>
        <v>2</v>
      </c>
      <c r="E21" s="17" t="str">
        <f>IF(D21="","",IF(MOD(INT((A21-1)/Plan!$B$19),2)=0,INDEX(Plan!$C$26:$C$31,D21),INDEX(Plan!$F$26:$F$31,D21)))</f>
        <v>Münze fehlt</v>
      </c>
      <c r="F21" s="17" t="str">
        <f>IF(D21="","",IF(MOD(A21-1,Plan!$B$19)&lt;Plan!$B$20,"ja","nein"))</f>
        <v>nein</v>
      </c>
      <c r="G21" s="15"/>
      <c r="H21" s="15"/>
      <c r="I21" s="13"/>
      <c r="J21" s="13"/>
      <c r="K21" s="16" t="str">
        <f>IF(D21="","",IF(F21="ja","nein: Umstelltag",IF(I21&lt;&gt;"","nein: besonderer Tag",IF(ISNUMBER(G21),"ja","nein: kein Wert"))))</f>
        <v>nein: kein Wert</v>
      </c>
      <c r="L21" s="17">
        <f>IF(D21="","",INT((A21-1)/Plan!$B$19)+1)</f>
        <v>3</v>
      </c>
      <c r="M21" s="17" t="str">
        <f>IF(D21="","",IF(F21="nein",IF(A21&lt;=Auswertung!$B$41,IF(ISNUMBER(G21),1,0),""),""))</f>
        <v/>
      </c>
      <c r="N21" s="17" t="str">
        <f>IF(D21="","",IF(F21="nein",IF(A21&lt;=Auswertung!$B$41,IF(OR(I21&lt;&gt;"",NOT(ISNUMBER(G21))),1,0),""),""))</f>
        <v/>
      </c>
      <c r="O21" s="17">
        <f>IF(D21="","",IF(OR(ISNUMBER(G21),I21&lt;&gt;"",H21&lt;&gt;""),A21,0))</f>
        <v>0</v>
      </c>
    </row>
    <row r="22">
      <c r="A22" s="30">
        <v>18</v>
      </c>
      <c r="B22" s="18" t="str">
        <f>IF(OR(D22="",NOT(ISNUMBER(Plan!$B$10))),"",Plan!$B$10+A22-1)</f>
        <v/>
      </c>
      <c r="C22" s="17">
        <f>IF(D22="","",INT((A22-1)/7)+1)</f>
        <v>3</v>
      </c>
      <c r="D22" s="17">
        <f>IF(INT((A22-1)/(2*Plan!$B$19))+1&gt;Plan!$B$21,"",INT((A22-1)/(2*Plan!$B$19))+1)</f>
        <v>2</v>
      </c>
      <c r="E22" s="17" t="str">
        <f>IF(D22="","",IF(MOD(INT((A22-1)/Plan!$B$19),2)=0,INDEX(Plan!$C$26:$C$31,D22),INDEX(Plan!$F$26:$F$31,D22)))</f>
        <v>Münze fehlt</v>
      </c>
      <c r="F22" s="17" t="str">
        <f>IF(D22="","",IF(MOD(A22-1,Plan!$B$19)&lt;Plan!$B$20,"ja","nein"))</f>
        <v>nein</v>
      </c>
      <c r="G22" s="15"/>
      <c r="H22" s="15"/>
      <c r="I22" s="13"/>
      <c r="J22" s="13"/>
      <c r="K22" s="16" t="str">
        <f>IF(D22="","",IF(F22="ja","nein: Umstelltag",IF(I22&lt;&gt;"","nein: besonderer Tag",IF(ISNUMBER(G22),"ja","nein: kein Wert"))))</f>
        <v>nein: kein Wert</v>
      </c>
      <c r="L22" s="17">
        <f>IF(D22="","",INT((A22-1)/Plan!$B$19)+1)</f>
        <v>3</v>
      </c>
      <c r="M22" s="17" t="str">
        <f>IF(D22="","",IF(F22="nein",IF(A22&lt;=Auswertung!$B$41,IF(ISNUMBER(G22),1,0),""),""))</f>
        <v/>
      </c>
      <c r="N22" s="17" t="str">
        <f>IF(D22="","",IF(F22="nein",IF(A22&lt;=Auswertung!$B$41,IF(OR(I22&lt;&gt;"",NOT(ISNUMBER(G22))),1,0),""),""))</f>
        <v/>
      </c>
      <c r="O22" s="17">
        <f>IF(D22="","",IF(OR(ISNUMBER(G22),I22&lt;&gt;"",H22&lt;&gt;""),A22,0))</f>
        <v>0</v>
      </c>
    </row>
    <row r="23">
      <c r="A23" s="30">
        <v>19</v>
      </c>
      <c r="B23" s="18" t="str">
        <f>IF(OR(D23="",NOT(ISNUMBER(Plan!$B$10))),"",Plan!$B$10+A23-1)</f>
        <v/>
      </c>
      <c r="C23" s="17">
        <f>IF(D23="","",INT((A23-1)/7)+1)</f>
        <v>3</v>
      </c>
      <c r="D23" s="17">
        <f>IF(INT((A23-1)/(2*Plan!$B$19))+1&gt;Plan!$B$21,"",INT((A23-1)/(2*Plan!$B$19))+1)</f>
        <v>2</v>
      </c>
      <c r="E23" s="17" t="str">
        <f>IF(D23="","",IF(MOD(INT((A23-1)/Plan!$B$19),2)=0,INDEX(Plan!$C$26:$C$31,D23),INDEX(Plan!$F$26:$F$31,D23)))</f>
        <v>Münze fehlt</v>
      </c>
      <c r="F23" s="17" t="str">
        <f>IF(D23="","",IF(MOD(A23-1,Plan!$B$19)&lt;Plan!$B$20,"ja","nein"))</f>
        <v>nein</v>
      </c>
      <c r="G23" s="15"/>
      <c r="H23" s="15"/>
      <c r="I23" s="13"/>
      <c r="J23" s="13"/>
      <c r="K23" s="16" t="str">
        <f>IF(D23="","",IF(F23="ja","nein: Umstelltag",IF(I23&lt;&gt;"","nein: besonderer Tag",IF(ISNUMBER(G23),"ja","nein: kein Wert"))))</f>
        <v>nein: kein Wert</v>
      </c>
      <c r="L23" s="17">
        <f>IF(D23="","",INT((A23-1)/Plan!$B$19)+1)</f>
        <v>3</v>
      </c>
      <c r="M23" s="17" t="str">
        <f>IF(D23="","",IF(F23="nein",IF(A23&lt;=Auswertung!$B$41,IF(ISNUMBER(G23),1,0),""),""))</f>
        <v/>
      </c>
      <c r="N23" s="17" t="str">
        <f>IF(D23="","",IF(F23="nein",IF(A23&lt;=Auswertung!$B$41,IF(OR(I23&lt;&gt;"",NOT(ISNUMBER(G23))),1,0),""),""))</f>
        <v/>
      </c>
      <c r="O23" s="17">
        <f>IF(D23="","",IF(OR(ISNUMBER(G23),I23&lt;&gt;"",H23&lt;&gt;""),A23,0))</f>
        <v>0</v>
      </c>
    </row>
    <row r="24">
      <c r="A24" s="30">
        <v>20</v>
      </c>
      <c r="B24" s="18" t="str">
        <f>IF(OR(D24="",NOT(ISNUMBER(Plan!$B$10))),"",Plan!$B$10+A24-1)</f>
        <v/>
      </c>
      <c r="C24" s="17">
        <f>IF(D24="","",INT((A24-1)/7)+1)</f>
        <v>3</v>
      </c>
      <c r="D24" s="17">
        <f>IF(INT((A24-1)/(2*Plan!$B$19))+1&gt;Plan!$B$21,"",INT((A24-1)/(2*Plan!$B$19))+1)</f>
        <v>2</v>
      </c>
      <c r="E24" s="17" t="str">
        <f>IF(D24="","",IF(MOD(INT((A24-1)/Plan!$B$19),2)=0,INDEX(Plan!$C$26:$C$31,D24),INDEX(Plan!$F$26:$F$31,D24)))</f>
        <v>Münze fehlt</v>
      </c>
      <c r="F24" s="17" t="str">
        <f>IF(D24="","",IF(MOD(A24-1,Plan!$B$19)&lt;Plan!$B$20,"ja","nein"))</f>
        <v>nein</v>
      </c>
      <c r="G24" s="15"/>
      <c r="H24" s="15"/>
      <c r="I24" s="13"/>
      <c r="J24" s="13"/>
      <c r="K24" s="16" t="str">
        <f>IF(D24="","",IF(F24="ja","nein: Umstelltag",IF(I24&lt;&gt;"","nein: besonderer Tag",IF(ISNUMBER(G24),"ja","nein: kein Wert"))))</f>
        <v>nein: kein Wert</v>
      </c>
      <c r="L24" s="17">
        <f>IF(D24="","",INT((A24-1)/Plan!$B$19)+1)</f>
        <v>3</v>
      </c>
      <c r="M24" s="17" t="str">
        <f>IF(D24="","",IF(F24="nein",IF(A24&lt;=Auswertung!$B$41,IF(ISNUMBER(G24),1,0),""),""))</f>
        <v/>
      </c>
      <c r="N24" s="17" t="str">
        <f>IF(D24="","",IF(F24="nein",IF(A24&lt;=Auswertung!$B$41,IF(OR(I24&lt;&gt;"",NOT(ISNUMBER(G24))),1,0),""),""))</f>
        <v/>
      </c>
      <c r="O24" s="17">
        <f>IF(D24="","",IF(OR(ISNUMBER(G24),I24&lt;&gt;"",H24&lt;&gt;""),A24,0))</f>
        <v>0</v>
      </c>
    </row>
    <row r="25">
      <c r="A25" s="30">
        <v>21</v>
      </c>
      <c r="B25" s="18" t="str">
        <f>IF(OR(D25="",NOT(ISNUMBER(Plan!$B$10))),"",Plan!$B$10+A25-1)</f>
        <v/>
      </c>
      <c r="C25" s="17">
        <f>IF(D25="","",INT((A25-1)/7)+1)</f>
        <v>3</v>
      </c>
      <c r="D25" s="17">
        <f>IF(INT((A25-1)/(2*Plan!$B$19))+1&gt;Plan!$B$21,"",INT((A25-1)/(2*Plan!$B$19))+1)</f>
        <v>2</v>
      </c>
      <c r="E25" s="17" t="str">
        <f>IF(D25="","",IF(MOD(INT((A25-1)/Plan!$B$19),2)=0,INDEX(Plan!$C$26:$C$31,D25),INDEX(Plan!$F$26:$F$31,D25)))</f>
        <v>Münze fehlt</v>
      </c>
      <c r="F25" s="17" t="str">
        <f>IF(D25="","",IF(MOD(A25-1,Plan!$B$19)&lt;Plan!$B$20,"ja","nein"))</f>
        <v>nein</v>
      </c>
      <c r="G25" s="15"/>
      <c r="H25" s="15"/>
      <c r="I25" s="13"/>
      <c r="J25" s="13"/>
      <c r="K25" s="16" t="str">
        <f>IF(D25="","",IF(F25="ja","nein: Umstelltag",IF(I25&lt;&gt;"","nein: besonderer Tag",IF(ISNUMBER(G25),"ja","nein: kein Wert"))))</f>
        <v>nein: kein Wert</v>
      </c>
      <c r="L25" s="17">
        <f>IF(D25="","",INT((A25-1)/Plan!$B$19)+1)</f>
        <v>3</v>
      </c>
      <c r="M25" s="17" t="str">
        <f>IF(D25="","",IF(F25="nein",IF(A25&lt;=Auswertung!$B$41,IF(ISNUMBER(G25),1,0),""),""))</f>
        <v/>
      </c>
      <c r="N25" s="17" t="str">
        <f>IF(D25="","",IF(F25="nein",IF(A25&lt;=Auswertung!$B$41,IF(OR(I25&lt;&gt;"",NOT(ISNUMBER(G25))),1,0),""),""))</f>
        <v/>
      </c>
      <c r="O25" s="17">
        <f>IF(D25="","",IF(OR(ISNUMBER(G25),I25&lt;&gt;"",H25&lt;&gt;""),A25,0))</f>
        <v>0</v>
      </c>
    </row>
    <row r="26">
      <c r="A26" s="30">
        <v>22</v>
      </c>
      <c r="B26" s="18" t="str">
        <f>IF(OR(D26="",NOT(ISNUMBER(Plan!$B$10))),"",Plan!$B$10+A26-1)</f>
        <v/>
      </c>
      <c r="C26" s="17">
        <f>IF(D26="","",INT((A26-1)/7)+1)</f>
        <v>4</v>
      </c>
      <c r="D26" s="17">
        <f>IF(INT((A26-1)/(2*Plan!$B$19))+1&gt;Plan!$B$21,"",INT((A26-1)/(2*Plan!$B$19))+1)</f>
        <v>2</v>
      </c>
      <c r="E26" s="17" t="str">
        <f>IF(D26="","",IF(MOD(INT((A26-1)/Plan!$B$19),2)=0,INDEX(Plan!$C$26:$C$31,D26),INDEX(Plan!$F$26:$F$31,D26)))</f>
        <v>Münze fehlt</v>
      </c>
      <c r="F26" s="17" t="str">
        <f>IF(D26="","",IF(MOD(A26-1,Plan!$B$19)&lt;Plan!$B$20,"ja","nein"))</f>
        <v>ja</v>
      </c>
      <c r="G26" s="15"/>
      <c r="H26" s="15"/>
      <c r="I26" s="13"/>
      <c r="J26" s="13"/>
      <c r="K26" s="16" t="str">
        <f>IF(D26="","",IF(F26="ja","nein: Umstelltag",IF(I26&lt;&gt;"","nein: besonderer Tag",IF(ISNUMBER(G26),"ja","nein: kein Wert"))))</f>
        <v>nein: Umstelltag</v>
      </c>
      <c r="L26" s="17">
        <f>IF(D26="","",INT((A26-1)/Plan!$B$19)+1)</f>
        <v>4</v>
      </c>
      <c r="M26" s="17" t="str">
        <f>IF(D26="","",IF(F26="nein",IF(A26&lt;=Auswertung!$B$41,IF(ISNUMBER(G26),1,0),""),""))</f>
        <v/>
      </c>
      <c r="N26" s="17" t="str">
        <f>IF(D26="","",IF(F26="nein",IF(A26&lt;=Auswertung!$B$41,IF(OR(I26&lt;&gt;"",NOT(ISNUMBER(G26))),1,0),""),""))</f>
        <v/>
      </c>
      <c r="O26" s="17">
        <f>IF(D26="","",IF(OR(ISNUMBER(G26),I26&lt;&gt;"",H26&lt;&gt;""),A26,0))</f>
        <v>0</v>
      </c>
    </row>
    <row r="27">
      <c r="A27" s="30">
        <v>23</v>
      </c>
      <c r="B27" s="18" t="str">
        <f>IF(OR(D27="",NOT(ISNUMBER(Plan!$B$10))),"",Plan!$B$10+A27-1)</f>
        <v/>
      </c>
      <c r="C27" s="17">
        <f>IF(D27="","",INT((A27-1)/7)+1)</f>
        <v>4</v>
      </c>
      <c r="D27" s="17">
        <f>IF(INT((A27-1)/(2*Plan!$B$19))+1&gt;Plan!$B$21,"",INT((A27-1)/(2*Plan!$B$19))+1)</f>
        <v>2</v>
      </c>
      <c r="E27" s="17" t="str">
        <f>IF(D27="","",IF(MOD(INT((A27-1)/Plan!$B$19),2)=0,INDEX(Plan!$C$26:$C$31,D27),INDEX(Plan!$F$26:$F$31,D27)))</f>
        <v>Münze fehlt</v>
      </c>
      <c r="F27" s="17" t="str">
        <f>IF(D27="","",IF(MOD(A27-1,Plan!$B$19)&lt;Plan!$B$20,"ja","nein"))</f>
        <v>nein</v>
      </c>
      <c r="G27" s="15"/>
      <c r="H27" s="15"/>
      <c r="I27" s="13"/>
      <c r="J27" s="13"/>
      <c r="K27" s="16" t="str">
        <f>IF(D27="","",IF(F27="ja","nein: Umstelltag",IF(I27&lt;&gt;"","nein: besonderer Tag",IF(ISNUMBER(G27),"ja","nein: kein Wert"))))</f>
        <v>nein: kein Wert</v>
      </c>
      <c r="L27" s="17">
        <f>IF(D27="","",INT((A27-1)/Plan!$B$19)+1)</f>
        <v>4</v>
      </c>
      <c r="M27" s="17" t="str">
        <f>IF(D27="","",IF(F27="nein",IF(A27&lt;=Auswertung!$B$41,IF(ISNUMBER(G27),1,0),""),""))</f>
        <v/>
      </c>
      <c r="N27" s="17" t="str">
        <f>IF(D27="","",IF(F27="nein",IF(A27&lt;=Auswertung!$B$41,IF(OR(I27&lt;&gt;"",NOT(ISNUMBER(G27))),1,0),""),""))</f>
        <v/>
      </c>
      <c r="O27" s="17">
        <f>IF(D27="","",IF(OR(ISNUMBER(G27),I27&lt;&gt;"",H27&lt;&gt;""),A27,0))</f>
        <v>0</v>
      </c>
    </row>
    <row r="28">
      <c r="A28" s="30">
        <v>24</v>
      </c>
      <c r="B28" s="18" t="str">
        <f>IF(OR(D28="",NOT(ISNUMBER(Plan!$B$10))),"",Plan!$B$10+A28-1)</f>
        <v/>
      </c>
      <c r="C28" s="17">
        <f>IF(D28="","",INT((A28-1)/7)+1)</f>
        <v>4</v>
      </c>
      <c r="D28" s="17">
        <f>IF(INT((A28-1)/(2*Plan!$B$19))+1&gt;Plan!$B$21,"",INT((A28-1)/(2*Plan!$B$19))+1)</f>
        <v>2</v>
      </c>
      <c r="E28" s="17" t="str">
        <f>IF(D28="","",IF(MOD(INT((A28-1)/Plan!$B$19),2)=0,INDEX(Plan!$C$26:$C$31,D28),INDEX(Plan!$F$26:$F$31,D28)))</f>
        <v>Münze fehlt</v>
      </c>
      <c r="F28" s="17" t="str">
        <f>IF(D28="","",IF(MOD(A28-1,Plan!$B$19)&lt;Plan!$B$20,"ja","nein"))</f>
        <v>nein</v>
      </c>
      <c r="G28" s="15"/>
      <c r="H28" s="15"/>
      <c r="I28" s="13"/>
      <c r="J28" s="13"/>
      <c r="K28" s="16" t="str">
        <f>IF(D28="","",IF(F28="ja","nein: Umstelltag",IF(I28&lt;&gt;"","nein: besonderer Tag",IF(ISNUMBER(G28),"ja","nein: kein Wert"))))</f>
        <v>nein: kein Wert</v>
      </c>
      <c r="L28" s="17">
        <f>IF(D28="","",INT((A28-1)/Plan!$B$19)+1)</f>
        <v>4</v>
      </c>
      <c r="M28" s="17" t="str">
        <f>IF(D28="","",IF(F28="nein",IF(A28&lt;=Auswertung!$B$41,IF(ISNUMBER(G28),1,0),""),""))</f>
        <v/>
      </c>
      <c r="N28" s="17" t="str">
        <f>IF(D28="","",IF(F28="nein",IF(A28&lt;=Auswertung!$B$41,IF(OR(I28&lt;&gt;"",NOT(ISNUMBER(G28))),1,0),""),""))</f>
        <v/>
      </c>
      <c r="O28" s="17">
        <f>IF(D28="","",IF(OR(ISNUMBER(G28),I28&lt;&gt;"",H28&lt;&gt;""),A28,0))</f>
        <v>0</v>
      </c>
    </row>
    <row r="29">
      <c r="A29" s="30">
        <v>25</v>
      </c>
      <c r="B29" s="18" t="str">
        <f>IF(OR(D29="",NOT(ISNUMBER(Plan!$B$10))),"",Plan!$B$10+A29-1)</f>
        <v/>
      </c>
      <c r="C29" s="17">
        <f>IF(D29="","",INT((A29-1)/7)+1)</f>
        <v>4</v>
      </c>
      <c r="D29" s="17">
        <f>IF(INT((A29-1)/(2*Plan!$B$19))+1&gt;Plan!$B$21,"",INT((A29-1)/(2*Plan!$B$19))+1)</f>
        <v>2</v>
      </c>
      <c r="E29" s="17" t="str">
        <f>IF(D29="","",IF(MOD(INT((A29-1)/Plan!$B$19),2)=0,INDEX(Plan!$C$26:$C$31,D29),INDEX(Plan!$F$26:$F$31,D29)))</f>
        <v>Münze fehlt</v>
      </c>
      <c r="F29" s="17" t="str">
        <f>IF(D29="","",IF(MOD(A29-1,Plan!$B$19)&lt;Plan!$B$20,"ja","nein"))</f>
        <v>nein</v>
      </c>
      <c r="G29" s="15"/>
      <c r="H29" s="15"/>
      <c r="I29" s="13"/>
      <c r="J29" s="13"/>
      <c r="K29" s="16" t="str">
        <f>IF(D29="","",IF(F29="ja","nein: Umstelltag",IF(I29&lt;&gt;"","nein: besonderer Tag",IF(ISNUMBER(G29),"ja","nein: kein Wert"))))</f>
        <v>nein: kein Wert</v>
      </c>
      <c r="L29" s="17">
        <f>IF(D29="","",INT((A29-1)/Plan!$B$19)+1)</f>
        <v>4</v>
      </c>
      <c r="M29" s="17" t="str">
        <f>IF(D29="","",IF(F29="nein",IF(A29&lt;=Auswertung!$B$41,IF(ISNUMBER(G29),1,0),""),""))</f>
        <v/>
      </c>
      <c r="N29" s="17" t="str">
        <f>IF(D29="","",IF(F29="nein",IF(A29&lt;=Auswertung!$B$41,IF(OR(I29&lt;&gt;"",NOT(ISNUMBER(G29))),1,0),""),""))</f>
        <v/>
      </c>
      <c r="O29" s="17">
        <f>IF(D29="","",IF(OR(ISNUMBER(G29),I29&lt;&gt;"",H29&lt;&gt;""),A29,0))</f>
        <v>0</v>
      </c>
    </row>
    <row r="30">
      <c r="A30" s="30">
        <v>26</v>
      </c>
      <c r="B30" s="18" t="str">
        <f>IF(OR(D30="",NOT(ISNUMBER(Plan!$B$10))),"",Plan!$B$10+A30-1)</f>
        <v/>
      </c>
      <c r="C30" s="17">
        <f>IF(D30="","",INT((A30-1)/7)+1)</f>
        <v>4</v>
      </c>
      <c r="D30" s="17">
        <f>IF(INT((A30-1)/(2*Plan!$B$19))+1&gt;Plan!$B$21,"",INT((A30-1)/(2*Plan!$B$19))+1)</f>
        <v>2</v>
      </c>
      <c r="E30" s="17" t="str">
        <f>IF(D30="","",IF(MOD(INT((A30-1)/Plan!$B$19),2)=0,INDEX(Plan!$C$26:$C$31,D30),INDEX(Plan!$F$26:$F$31,D30)))</f>
        <v>Münze fehlt</v>
      </c>
      <c r="F30" s="17" t="str">
        <f>IF(D30="","",IF(MOD(A30-1,Plan!$B$19)&lt;Plan!$B$20,"ja","nein"))</f>
        <v>nein</v>
      </c>
      <c r="G30" s="15"/>
      <c r="H30" s="15"/>
      <c r="I30" s="13"/>
      <c r="J30" s="13"/>
      <c r="K30" s="16" t="str">
        <f>IF(D30="","",IF(F30="ja","nein: Umstelltag",IF(I30&lt;&gt;"","nein: besonderer Tag",IF(ISNUMBER(G30),"ja","nein: kein Wert"))))</f>
        <v>nein: kein Wert</v>
      </c>
      <c r="L30" s="17">
        <f>IF(D30="","",INT((A30-1)/Plan!$B$19)+1)</f>
        <v>4</v>
      </c>
      <c r="M30" s="17" t="str">
        <f>IF(D30="","",IF(F30="nein",IF(A30&lt;=Auswertung!$B$41,IF(ISNUMBER(G30),1,0),""),""))</f>
        <v/>
      </c>
      <c r="N30" s="17" t="str">
        <f>IF(D30="","",IF(F30="nein",IF(A30&lt;=Auswertung!$B$41,IF(OR(I30&lt;&gt;"",NOT(ISNUMBER(G30))),1,0),""),""))</f>
        <v/>
      </c>
      <c r="O30" s="17">
        <f>IF(D30="","",IF(OR(ISNUMBER(G30),I30&lt;&gt;"",H30&lt;&gt;""),A30,0))</f>
        <v>0</v>
      </c>
    </row>
    <row r="31">
      <c r="A31" s="30">
        <v>27</v>
      </c>
      <c r="B31" s="18" t="str">
        <f>IF(OR(D31="",NOT(ISNUMBER(Plan!$B$10))),"",Plan!$B$10+A31-1)</f>
        <v/>
      </c>
      <c r="C31" s="17">
        <f>IF(D31="","",INT((A31-1)/7)+1)</f>
        <v>4</v>
      </c>
      <c r="D31" s="17">
        <f>IF(INT((A31-1)/(2*Plan!$B$19))+1&gt;Plan!$B$21,"",INT((A31-1)/(2*Plan!$B$19))+1)</f>
        <v>2</v>
      </c>
      <c r="E31" s="17" t="str">
        <f>IF(D31="","",IF(MOD(INT((A31-1)/Plan!$B$19),2)=0,INDEX(Plan!$C$26:$C$31,D31),INDEX(Plan!$F$26:$F$31,D31)))</f>
        <v>Münze fehlt</v>
      </c>
      <c r="F31" s="17" t="str">
        <f>IF(D31="","",IF(MOD(A31-1,Plan!$B$19)&lt;Plan!$B$20,"ja","nein"))</f>
        <v>nein</v>
      </c>
      <c r="G31" s="15"/>
      <c r="H31" s="15"/>
      <c r="I31" s="13"/>
      <c r="J31" s="13"/>
      <c r="K31" s="16" t="str">
        <f>IF(D31="","",IF(F31="ja","nein: Umstelltag",IF(I31&lt;&gt;"","nein: besonderer Tag",IF(ISNUMBER(G31),"ja","nein: kein Wert"))))</f>
        <v>nein: kein Wert</v>
      </c>
      <c r="L31" s="17">
        <f>IF(D31="","",INT((A31-1)/Plan!$B$19)+1)</f>
        <v>4</v>
      </c>
      <c r="M31" s="17" t="str">
        <f>IF(D31="","",IF(F31="nein",IF(A31&lt;=Auswertung!$B$41,IF(ISNUMBER(G31),1,0),""),""))</f>
        <v/>
      </c>
      <c r="N31" s="17" t="str">
        <f>IF(D31="","",IF(F31="nein",IF(A31&lt;=Auswertung!$B$41,IF(OR(I31&lt;&gt;"",NOT(ISNUMBER(G31))),1,0),""),""))</f>
        <v/>
      </c>
      <c r="O31" s="17">
        <f>IF(D31="","",IF(OR(ISNUMBER(G31),I31&lt;&gt;"",H31&lt;&gt;""),A31,0))</f>
        <v>0</v>
      </c>
    </row>
    <row r="32">
      <c r="A32" s="30">
        <v>28</v>
      </c>
      <c r="B32" s="18" t="str">
        <f>IF(OR(D32="",NOT(ISNUMBER(Plan!$B$10))),"",Plan!$B$10+A32-1)</f>
        <v/>
      </c>
      <c r="C32" s="17">
        <f>IF(D32="","",INT((A32-1)/7)+1)</f>
        <v>4</v>
      </c>
      <c r="D32" s="17">
        <f>IF(INT((A32-1)/(2*Plan!$B$19))+1&gt;Plan!$B$21,"",INT((A32-1)/(2*Plan!$B$19))+1)</f>
        <v>2</v>
      </c>
      <c r="E32" s="17" t="str">
        <f>IF(D32="","",IF(MOD(INT((A32-1)/Plan!$B$19),2)=0,INDEX(Plan!$C$26:$C$31,D32),INDEX(Plan!$F$26:$F$31,D32)))</f>
        <v>Münze fehlt</v>
      </c>
      <c r="F32" s="17" t="str">
        <f>IF(D32="","",IF(MOD(A32-1,Plan!$B$19)&lt;Plan!$B$20,"ja","nein"))</f>
        <v>nein</v>
      </c>
      <c r="G32" s="15"/>
      <c r="H32" s="15"/>
      <c r="I32" s="13"/>
      <c r="J32" s="13"/>
      <c r="K32" s="16" t="str">
        <f>IF(D32="","",IF(F32="ja","nein: Umstelltag",IF(I32&lt;&gt;"","nein: besonderer Tag",IF(ISNUMBER(G32),"ja","nein: kein Wert"))))</f>
        <v>nein: kein Wert</v>
      </c>
      <c r="L32" s="17">
        <f>IF(D32="","",INT((A32-1)/Plan!$B$19)+1)</f>
        <v>4</v>
      </c>
      <c r="M32" s="17" t="str">
        <f>IF(D32="","",IF(F32="nein",IF(A32&lt;=Auswertung!$B$41,IF(ISNUMBER(G32),1,0),""),""))</f>
        <v/>
      </c>
      <c r="N32" s="17" t="str">
        <f>IF(D32="","",IF(F32="nein",IF(A32&lt;=Auswertung!$B$41,IF(OR(I32&lt;&gt;"",NOT(ISNUMBER(G32))),1,0),""),""))</f>
        <v/>
      </c>
      <c r="O32" s="17">
        <f>IF(D32="","",IF(OR(ISNUMBER(G32),I32&lt;&gt;"",H32&lt;&gt;""),A32,0))</f>
        <v>0</v>
      </c>
    </row>
    <row r="33">
      <c r="A33" s="30">
        <v>29</v>
      </c>
      <c r="B33" s="18" t="str">
        <f>IF(OR(D33="",NOT(ISNUMBER(Plan!$B$10))),"",Plan!$B$10+A33-1)</f>
        <v/>
      </c>
      <c r="C33" s="17">
        <f>IF(D33="","",INT((A33-1)/7)+1)</f>
        <v>5</v>
      </c>
      <c r="D33" s="17">
        <f>IF(INT((A33-1)/(2*Plan!$B$19))+1&gt;Plan!$B$21,"",INT((A33-1)/(2*Plan!$B$19))+1)</f>
        <v>3</v>
      </c>
      <c r="E33" s="17" t="str">
        <f>IF(D33="","",IF(MOD(INT((A33-1)/Plan!$B$19),2)=0,INDEX(Plan!$C$26:$C$31,D33),INDEX(Plan!$F$26:$F$31,D33)))</f>
        <v>Münze fehlt</v>
      </c>
      <c r="F33" s="17" t="str">
        <f>IF(D33="","",IF(MOD(A33-1,Plan!$B$19)&lt;Plan!$B$20,"ja","nein"))</f>
        <v>ja</v>
      </c>
      <c r="G33" s="15"/>
      <c r="H33" s="15"/>
      <c r="I33" s="13"/>
      <c r="J33" s="13"/>
      <c r="K33" s="16" t="str">
        <f>IF(D33="","",IF(F33="ja","nein: Umstelltag",IF(I33&lt;&gt;"","nein: besonderer Tag",IF(ISNUMBER(G33),"ja","nein: kein Wert"))))</f>
        <v>nein: Umstelltag</v>
      </c>
      <c r="L33" s="17">
        <f>IF(D33="","",INT((A33-1)/Plan!$B$19)+1)</f>
        <v>5</v>
      </c>
      <c r="M33" s="17" t="str">
        <f>IF(D33="","",IF(F33="nein",IF(A33&lt;=Auswertung!$B$41,IF(ISNUMBER(G33),1,0),""),""))</f>
        <v/>
      </c>
      <c r="N33" s="17" t="str">
        <f>IF(D33="","",IF(F33="nein",IF(A33&lt;=Auswertung!$B$41,IF(OR(I33&lt;&gt;"",NOT(ISNUMBER(G33))),1,0),""),""))</f>
        <v/>
      </c>
      <c r="O33" s="17">
        <f>IF(D33="","",IF(OR(ISNUMBER(G33),I33&lt;&gt;"",H33&lt;&gt;""),A33,0))</f>
        <v>0</v>
      </c>
    </row>
    <row r="34">
      <c r="A34" s="30">
        <v>30</v>
      </c>
      <c r="B34" s="18" t="str">
        <f>IF(OR(D34="",NOT(ISNUMBER(Plan!$B$10))),"",Plan!$B$10+A34-1)</f>
        <v/>
      </c>
      <c r="C34" s="17">
        <f>IF(D34="","",INT((A34-1)/7)+1)</f>
        <v>5</v>
      </c>
      <c r="D34" s="17">
        <f>IF(INT((A34-1)/(2*Plan!$B$19))+1&gt;Plan!$B$21,"",INT((A34-1)/(2*Plan!$B$19))+1)</f>
        <v>3</v>
      </c>
      <c r="E34" s="17" t="str">
        <f>IF(D34="","",IF(MOD(INT((A34-1)/Plan!$B$19),2)=0,INDEX(Plan!$C$26:$C$31,D34),INDEX(Plan!$F$26:$F$31,D34)))</f>
        <v>Münze fehlt</v>
      </c>
      <c r="F34" s="17" t="str">
        <f>IF(D34="","",IF(MOD(A34-1,Plan!$B$19)&lt;Plan!$B$20,"ja","nein"))</f>
        <v>nein</v>
      </c>
      <c r="G34" s="15"/>
      <c r="H34" s="15"/>
      <c r="I34" s="13"/>
      <c r="J34" s="13"/>
      <c r="K34" s="16" t="str">
        <f>IF(D34="","",IF(F34="ja","nein: Umstelltag",IF(I34&lt;&gt;"","nein: besonderer Tag",IF(ISNUMBER(G34),"ja","nein: kein Wert"))))</f>
        <v>nein: kein Wert</v>
      </c>
      <c r="L34" s="17">
        <f>IF(D34="","",INT((A34-1)/Plan!$B$19)+1)</f>
        <v>5</v>
      </c>
      <c r="M34" s="17" t="str">
        <f>IF(D34="","",IF(F34="nein",IF(A34&lt;=Auswertung!$B$41,IF(ISNUMBER(G34),1,0),""),""))</f>
        <v/>
      </c>
      <c r="N34" s="17" t="str">
        <f>IF(D34="","",IF(F34="nein",IF(A34&lt;=Auswertung!$B$41,IF(OR(I34&lt;&gt;"",NOT(ISNUMBER(G34))),1,0),""),""))</f>
        <v/>
      </c>
      <c r="O34" s="17">
        <f>IF(D34="","",IF(OR(ISNUMBER(G34),I34&lt;&gt;"",H34&lt;&gt;""),A34,0))</f>
        <v>0</v>
      </c>
    </row>
    <row r="35">
      <c r="A35" s="30">
        <v>31</v>
      </c>
      <c r="B35" s="18" t="str">
        <f>IF(OR(D35="",NOT(ISNUMBER(Plan!$B$10))),"",Plan!$B$10+A35-1)</f>
        <v/>
      </c>
      <c r="C35" s="17">
        <f>IF(D35="","",INT((A35-1)/7)+1)</f>
        <v>5</v>
      </c>
      <c r="D35" s="17">
        <f>IF(INT((A35-1)/(2*Plan!$B$19))+1&gt;Plan!$B$21,"",INT((A35-1)/(2*Plan!$B$19))+1)</f>
        <v>3</v>
      </c>
      <c r="E35" s="17" t="str">
        <f>IF(D35="","",IF(MOD(INT((A35-1)/Plan!$B$19),2)=0,INDEX(Plan!$C$26:$C$31,D35),INDEX(Plan!$F$26:$F$31,D35)))</f>
        <v>Münze fehlt</v>
      </c>
      <c r="F35" s="17" t="str">
        <f>IF(D35="","",IF(MOD(A35-1,Plan!$B$19)&lt;Plan!$B$20,"ja","nein"))</f>
        <v>nein</v>
      </c>
      <c r="G35" s="15"/>
      <c r="H35" s="15"/>
      <c r="I35" s="13"/>
      <c r="J35" s="13"/>
      <c r="K35" s="16" t="str">
        <f>IF(D35="","",IF(F35="ja","nein: Umstelltag",IF(I35&lt;&gt;"","nein: besonderer Tag",IF(ISNUMBER(G35),"ja","nein: kein Wert"))))</f>
        <v>nein: kein Wert</v>
      </c>
      <c r="L35" s="17">
        <f>IF(D35="","",INT((A35-1)/Plan!$B$19)+1)</f>
        <v>5</v>
      </c>
      <c r="M35" s="17" t="str">
        <f>IF(D35="","",IF(F35="nein",IF(A35&lt;=Auswertung!$B$41,IF(ISNUMBER(G35),1,0),""),""))</f>
        <v/>
      </c>
      <c r="N35" s="17" t="str">
        <f>IF(D35="","",IF(F35="nein",IF(A35&lt;=Auswertung!$B$41,IF(OR(I35&lt;&gt;"",NOT(ISNUMBER(G35))),1,0),""),""))</f>
        <v/>
      </c>
      <c r="O35" s="17">
        <f>IF(D35="","",IF(OR(ISNUMBER(G35),I35&lt;&gt;"",H35&lt;&gt;""),A35,0))</f>
        <v>0</v>
      </c>
    </row>
    <row r="36">
      <c r="A36" s="30">
        <v>32</v>
      </c>
      <c r="B36" s="18" t="str">
        <f>IF(OR(D36="",NOT(ISNUMBER(Plan!$B$10))),"",Plan!$B$10+A36-1)</f>
        <v/>
      </c>
      <c r="C36" s="17">
        <f>IF(D36="","",INT((A36-1)/7)+1)</f>
        <v>5</v>
      </c>
      <c r="D36" s="17">
        <f>IF(INT((A36-1)/(2*Plan!$B$19))+1&gt;Plan!$B$21,"",INT((A36-1)/(2*Plan!$B$19))+1)</f>
        <v>3</v>
      </c>
      <c r="E36" s="17" t="str">
        <f>IF(D36="","",IF(MOD(INT((A36-1)/Plan!$B$19),2)=0,INDEX(Plan!$C$26:$C$31,D36),INDEX(Plan!$F$26:$F$31,D36)))</f>
        <v>Münze fehlt</v>
      </c>
      <c r="F36" s="17" t="str">
        <f>IF(D36="","",IF(MOD(A36-1,Plan!$B$19)&lt;Plan!$B$20,"ja","nein"))</f>
        <v>nein</v>
      </c>
      <c r="G36" s="15"/>
      <c r="H36" s="15"/>
      <c r="I36" s="13"/>
      <c r="J36" s="13"/>
      <c r="K36" s="16" t="str">
        <f>IF(D36="","",IF(F36="ja","nein: Umstelltag",IF(I36&lt;&gt;"","nein: besonderer Tag",IF(ISNUMBER(G36),"ja","nein: kein Wert"))))</f>
        <v>nein: kein Wert</v>
      </c>
      <c r="L36" s="17">
        <f>IF(D36="","",INT((A36-1)/Plan!$B$19)+1)</f>
        <v>5</v>
      </c>
      <c r="M36" s="17" t="str">
        <f>IF(D36="","",IF(F36="nein",IF(A36&lt;=Auswertung!$B$41,IF(ISNUMBER(G36),1,0),""),""))</f>
        <v/>
      </c>
      <c r="N36" s="17" t="str">
        <f>IF(D36="","",IF(F36="nein",IF(A36&lt;=Auswertung!$B$41,IF(OR(I36&lt;&gt;"",NOT(ISNUMBER(G36))),1,0),""),""))</f>
        <v/>
      </c>
      <c r="O36" s="17">
        <f>IF(D36="","",IF(OR(ISNUMBER(G36),I36&lt;&gt;"",H36&lt;&gt;""),A36,0))</f>
        <v>0</v>
      </c>
    </row>
    <row r="37">
      <c r="A37" s="30">
        <v>33</v>
      </c>
      <c r="B37" s="18" t="str">
        <f>IF(OR(D37="",NOT(ISNUMBER(Plan!$B$10))),"",Plan!$B$10+A37-1)</f>
        <v/>
      </c>
      <c r="C37" s="17">
        <f>IF(D37="","",INT((A37-1)/7)+1)</f>
        <v>5</v>
      </c>
      <c r="D37" s="17">
        <f>IF(INT((A37-1)/(2*Plan!$B$19))+1&gt;Plan!$B$21,"",INT((A37-1)/(2*Plan!$B$19))+1)</f>
        <v>3</v>
      </c>
      <c r="E37" s="17" t="str">
        <f>IF(D37="","",IF(MOD(INT((A37-1)/Plan!$B$19),2)=0,INDEX(Plan!$C$26:$C$31,D37),INDEX(Plan!$F$26:$F$31,D37)))</f>
        <v>Münze fehlt</v>
      </c>
      <c r="F37" s="17" t="str">
        <f>IF(D37="","",IF(MOD(A37-1,Plan!$B$19)&lt;Plan!$B$20,"ja","nein"))</f>
        <v>nein</v>
      </c>
      <c r="G37" s="15"/>
      <c r="H37" s="15"/>
      <c r="I37" s="13"/>
      <c r="J37" s="13"/>
      <c r="K37" s="16" t="str">
        <f>IF(D37="","",IF(F37="ja","nein: Umstelltag",IF(I37&lt;&gt;"","nein: besonderer Tag",IF(ISNUMBER(G37),"ja","nein: kein Wert"))))</f>
        <v>nein: kein Wert</v>
      </c>
      <c r="L37" s="17">
        <f>IF(D37="","",INT((A37-1)/Plan!$B$19)+1)</f>
        <v>5</v>
      </c>
      <c r="M37" s="17" t="str">
        <f>IF(D37="","",IF(F37="nein",IF(A37&lt;=Auswertung!$B$41,IF(ISNUMBER(G37),1,0),""),""))</f>
        <v/>
      </c>
      <c r="N37" s="17" t="str">
        <f>IF(D37="","",IF(F37="nein",IF(A37&lt;=Auswertung!$B$41,IF(OR(I37&lt;&gt;"",NOT(ISNUMBER(G37))),1,0),""),""))</f>
        <v/>
      </c>
      <c r="O37" s="17">
        <f>IF(D37="","",IF(OR(ISNUMBER(G37),I37&lt;&gt;"",H37&lt;&gt;""),A37,0))</f>
        <v>0</v>
      </c>
    </row>
    <row r="38">
      <c r="A38" s="30">
        <v>34</v>
      </c>
      <c r="B38" s="18" t="str">
        <f>IF(OR(D38="",NOT(ISNUMBER(Plan!$B$10))),"",Plan!$B$10+A38-1)</f>
        <v/>
      </c>
      <c r="C38" s="17">
        <f>IF(D38="","",INT((A38-1)/7)+1)</f>
        <v>5</v>
      </c>
      <c r="D38" s="17">
        <f>IF(INT((A38-1)/(2*Plan!$B$19))+1&gt;Plan!$B$21,"",INT((A38-1)/(2*Plan!$B$19))+1)</f>
        <v>3</v>
      </c>
      <c r="E38" s="17" t="str">
        <f>IF(D38="","",IF(MOD(INT((A38-1)/Plan!$B$19),2)=0,INDEX(Plan!$C$26:$C$31,D38),INDEX(Plan!$F$26:$F$31,D38)))</f>
        <v>Münze fehlt</v>
      </c>
      <c r="F38" s="17" t="str">
        <f>IF(D38="","",IF(MOD(A38-1,Plan!$B$19)&lt;Plan!$B$20,"ja","nein"))</f>
        <v>nein</v>
      </c>
      <c r="G38" s="15"/>
      <c r="H38" s="15"/>
      <c r="I38" s="13"/>
      <c r="J38" s="13"/>
      <c r="K38" s="16" t="str">
        <f>IF(D38="","",IF(F38="ja","nein: Umstelltag",IF(I38&lt;&gt;"","nein: besonderer Tag",IF(ISNUMBER(G38),"ja","nein: kein Wert"))))</f>
        <v>nein: kein Wert</v>
      </c>
      <c r="L38" s="17">
        <f>IF(D38="","",INT((A38-1)/Plan!$B$19)+1)</f>
        <v>5</v>
      </c>
      <c r="M38" s="17" t="str">
        <f>IF(D38="","",IF(F38="nein",IF(A38&lt;=Auswertung!$B$41,IF(ISNUMBER(G38),1,0),""),""))</f>
        <v/>
      </c>
      <c r="N38" s="17" t="str">
        <f>IF(D38="","",IF(F38="nein",IF(A38&lt;=Auswertung!$B$41,IF(OR(I38&lt;&gt;"",NOT(ISNUMBER(G38))),1,0),""),""))</f>
        <v/>
      </c>
      <c r="O38" s="17">
        <f>IF(D38="","",IF(OR(ISNUMBER(G38),I38&lt;&gt;"",H38&lt;&gt;""),A38,0))</f>
        <v>0</v>
      </c>
    </row>
    <row r="39">
      <c r="A39" s="30">
        <v>35</v>
      </c>
      <c r="B39" s="18" t="str">
        <f>IF(OR(D39="",NOT(ISNUMBER(Plan!$B$10))),"",Plan!$B$10+A39-1)</f>
        <v/>
      </c>
      <c r="C39" s="17">
        <f>IF(D39="","",INT((A39-1)/7)+1)</f>
        <v>5</v>
      </c>
      <c r="D39" s="17">
        <f>IF(INT((A39-1)/(2*Plan!$B$19))+1&gt;Plan!$B$21,"",INT((A39-1)/(2*Plan!$B$19))+1)</f>
        <v>3</v>
      </c>
      <c r="E39" s="17" t="str">
        <f>IF(D39="","",IF(MOD(INT((A39-1)/Plan!$B$19),2)=0,INDEX(Plan!$C$26:$C$31,D39),INDEX(Plan!$F$26:$F$31,D39)))</f>
        <v>Münze fehlt</v>
      </c>
      <c r="F39" s="17" t="str">
        <f>IF(D39="","",IF(MOD(A39-1,Plan!$B$19)&lt;Plan!$B$20,"ja","nein"))</f>
        <v>nein</v>
      </c>
      <c r="G39" s="15"/>
      <c r="H39" s="15"/>
      <c r="I39" s="13"/>
      <c r="J39" s="13"/>
      <c r="K39" s="16" t="str">
        <f>IF(D39="","",IF(F39="ja","nein: Umstelltag",IF(I39&lt;&gt;"","nein: besonderer Tag",IF(ISNUMBER(G39),"ja","nein: kein Wert"))))</f>
        <v>nein: kein Wert</v>
      </c>
      <c r="L39" s="17">
        <f>IF(D39="","",INT((A39-1)/Plan!$B$19)+1)</f>
        <v>5</v>
      </c>
      <c r="M39" s="17" t="str">
        <f>IF(D39="","",IF(F39="nein",IF(A39&lt;=Auswertung!$B$41,IF(ISNUMBER(G39),1,0),""),""))</f>
        <v/>
      </c>
      <c r="N39" s="17" t="str">
        <f>IF(D39="","",IF(F39="nein",IF(A39&lt;=Auswertung!$B$41,IF(OR(I39&lt;&gt;"",NOT(ISNUMBER(G39))),1,0),""),""))</f>
        <v/>
      </c>
      <c r="O39" s="17">
        <f>IF(D39="","",IF(OR(ISNUMBER(G39),I39&lt;&gt;"",H39&lt;&gt;""),A39,0))</f>
        <v>0</v>
      </c>
    </row>
    <row r="40">
      <c r="A40" s="30">
        <v>36</v>
      </c>
      <c r="B40" s="18" t="str">
        <f>IF(OR(D40="",NOT(ISNUMBER(Plan!$B$10))),"",Plan!$B$10+A40-1)</f>
        <v/>
      </c>
      <c r="C40" s="17">
        <f>IF(D40="","",INT((A40-1)/7)+1)</f>
        <v>6</v>
      </c>
      <c r="D40" s="17">
        <f>IF(INT((A40-1)/(2*Plan!$B$19))+1&gt;Plan!$B$21,"",INT((A40-1)/(2*Plan!$B$19))+1)</f>
        <v>3</v>
      </c>
      <c r="E40" s="17" t="str">
        <f>IF(D40="","",IF(MOD(INT((A40-1)/Plan!$B$19),2)=0,INDEX(Plan!$C$26:$C$31,D40),INDEX(Plan!$F$26:$F$31,D40)))</f>
        <v>Münze fehlt</v>
      </c>
      <c r="F40" s="17" t="str">
        <f>IF(D40="","",IF(MOD(A40-1,Plan!$B$19)&lt;Plan!$B$20,"ja","nein"))</f>
        <v>ja</v>
      </c>
      <c r="G40" s="15"/>
      <c r="H40" s="15"/>
      <c r="I40" s="13"/>
      <c r="J40" s="13"/>
      <c r="K40" s="16" t="str">
        <f>IF(D40="","",IF(F40="ja","nein: Umstelltag",IF(I40&lt;&gt;"","nein: besonderer Tag",IF(ISNUMBER(G40),"ja","nein: kein Wert"))))</f>
        <v>nein: Umstelltag</v>
      </c>
      <c r="L40" s="17">
        <f>IF(D40="","",INT((A40-1)/Plan!$B$19)+1)</f>
        <v>6</v>
      </c>
      <c r="M40" s="17" t="str">
        <f>IF(D40="","",IF(F40="nein",IF(A40&lt;=Auswertung!$B$41,IF(ISNUMBER(G40),1,0),""),""))</f>
        <v/>
      </c>
      <c r="N40" s="17" t="str">
        <f>IF(D40="","",IF(F40="nein",IF(A40&lt;=Auswertung!$B$41,IF(OR(I40&lt;&gt;"",NOT(ISNUMBER(G40))),1,0),""),""))</f>
        <v/>
      </c>
      <c r="O40" s="17">
        <f>IF(D40="","",IF(OR(ISNUMBER(G40),I40&lt;&gt;"",H40&lt;&gt;""),A40,0))</f>
        <v>0</v>
      </c>
    </row>
    <row r="41">
      <c r="A41" s="30">
        <v>37</v>
      </c>
      <c r="B41" s="18" t="str">
        <f>IF(OR(D41="",NOT(ISNUMBER(Plan!$B$10))),"",Plan!$B$10+A41-1)</f>
        <v/>
      </c>
      <c r="C41" s="17">
        <f>IF(D41="","",INT((A41-1)/7)+1)</f>
        <v>6</v>
      </c>
      <c r="D41" s="17">
        <f>IF(INT((A41-1)/(2*Plan!$B$19))+1&gt;Plan!$B$21,"",INT((A41-1)/(2*Plan!$B$19))+1)</f>
        <v>3</v>
      </c>
      <c r="E41" s="17" t="str">
        <f>IF(D41="","",IF(MOD(INT((A41-1)/Plan!$B$19),2)=0,INDEX(Plan!$C$26:$C$31,D41),INDEX(Plan!$F$26:$F$31,D41)))</f>
        <v>Münze fehlt</v>
      </c>
      <c r="F41" s="17" t="str">
        <f>IF(D41="","",IF(MOD(A41-1,Plan!$B$19)&lt;Plan!$B$20,"ja","nein"))</f>
        <v>nein</v>
      </c>
      <c r="G41" s="15"/>
      <c r="H41" s="15"/>
      <c r="I41" s="13"/>
      <c r="J41" s="13"/>
      <c r="K41" s="16" t="str">
        <f>IF(D41="","",IF(F41="ja","nein: Umstelltag",IF(I41&lt;&gt;"","nein: besonderer Tag",IF(ISNUMBER(G41),"ja","nein: kein Wert"))))</f>
        <v>nein: kein Wert</v>
      </c>
      <c r="L41" s="17">
        <f>IF(D41="","",INT((A41-1)/Plan!$B$19)+1)</f>
        <v>6</v>
      </c>
      <c r="M41" s="17" t="str">
        <f>IF(D41="","",IF(F41="nein",IF(A41&lt;=Auswertung!$B$41,IF(ISNUMBER(G41),1,0),""),""))</f>
        <v/>
      </c>
      <c r="N41" s="17" t="str">
        <f>IF(D41="","",IF(F41="nein",IF(A41&lt;=Auswertung!$B$41,IF(OR(I41&lt;&gt;"",NOT(ISNUMBER(G41))),1,0),""),""))</f>
        <v/>
      </c>
      <c r="O41" s="17">
        <f>IF(D41="","",IF(OR(ISNUMBER(G41),I41&lt;&gt;"",H41&lt;&gt;""),A41,0))</f>
        <v>0</v>
      </c>
    </row>
    <row r="42">
      <c r="A42" s="30">
        <v>38</v>
      </c>
      <c r="B42" s="18" t="str">
        <f>IF(OR(D42="",NOT(ISNUMBER(Plan!$B$10))),"",Plan!$B$10+A42-1)</f>
        <v/>
      </c>
      <c r="C42" s="17">
        <f>IF(D42="","",INT((A42-1)/7)+1)</f>
        <v>6</v>
      </c>
      <c r="D42" s="17">
        <f>IF(INT((A42-1)/(2*Plan!$B$19))+1&gt;Plan!$B$21,"",INT((A42-1)/(2*Plan!$B$19))+1)</f>
        <v>3</v>
      </c>
      <c r="E42" s="17" t="str">
        <f>IF(D42="","",IF(MOD(INT((A42-1)/Plan!$B$19),2)=0,INDEX(Plan!$C$26:$C$31,D42),INDEX(Plan!$F$26:$F$31,D42)))</f>
        <v>Münze fehlt</v>
      </c>
      <c r="F42" s="17" t="str">
        <f>IF(D42="","",IF(MOD(A42-1,Plan!$B$19)&lt;Plan!$B$20,"ja","nein"))</f>
        <v>nein</v>
      </c>
      <c r="G42" s="15"/>
      <c r="H42" s="15"/>
      <c r="I42" s="13"/>
      <c r="J42" s="13"/>
      <c r="K42" s="16" t="str">
        <f>IF(D42="","",IF(F42="ja","nein: Umstelltag",IF(I42&lt;&gt;"","nein: besonderer Tag",IF(ISNUMBER(G42),"ja","nein: kein Wert"))))</f>
        <v>nein: kein Wert</v>
      </c>
      <c r="L42" s="17">
        <f>IF(D42="","",INT((A42-1)/Plan!$B$19)+1)</f>
        <v>6</v>
      </c>
      <c r="M42" s="17" t="str">
        <f>IF(D42="","",IF(F42="nein",IF(A42&lt;=Auswertung!$B$41,IF(ISNUMBER(G42),1,0),""),""))</f>
        <v/>
      </c>
      <c r="N42" s="17" t="str">
        <f>IF(D42="","",IF(F42="nein",IF(A42&lt;=Auswertung!$B$41,IF(OR(I42&lt;&gt;"",NOT(ISNUMBER(G42))),1,0),""),""))</f>
        <v/>
      </c>
      <c r="O42" s="17">
        <f>IF(D42="","",IF(OR(ISNUMBER(G42),I42&lt;&gt;"",H42&lt;&gt;""),A42,0))</f>
        <v>0</v>
      </c>
    </row>
    <row r="43">
      <c r="A43" s="30">
        <v>39</v>
      </c>
      <c r="B43" s="18" t="str">
        <f>IF(OR(D43="",NOT(ISNUMBER(Plan!$B$10))),"",Plan!$B$10+A43-1)</f>
        <v/>
      </c>
      <c r="C43" s="17">
        <f>IF(D43="","",INT((A43-1)/7)+1)</f>
        <v>6</v>
      </c>
      <c r="D43" s="17">
        <f>IF(INT((A43-1)/(2*Plan!$B$19))+1&gt;Plan!$B$21,"",INT((A43-1)/(2*Plan!$B$19))+1)</f>
        <v>3</v>
      </c>
      <c r="E43" s="17" t="str">
        <f>IF(D43="","",IF(MOD(INT((A43-1)/Plan!$B$19),2)=0,INDEX(Plan!$C$26:$C$31,D43),INDEX(Plan!$F$26:$F$31,D43)))</f>
        <v>Münze fehlt</v>
      </c>
      <c r="F43" s="17" t="str">
        <f>IF(D43="","",IF(MOD(A43-1,Plan!$B$19)&lt;Plan!$B$20,"ja","nein"))</f>
        <v>nein</v>
      </c>
      <c r="G43" s="15"/>
      <c r="H43" s="15"/>
      <c r="I43" s="13"/>
      <c r="J43" s="13"/>
      <c r="K43" s="16" t="str">
        <f>IF(D43="","",IF(F43="ja","nein: Umstelltag",IF(I43&lt;&gt;"","nein: besonderer Tag",IF(ISNUMBER(G43),"ja","nein: kein Wert"))))</f>
        <v>nein: kein Wert</v>
      </c>
      <c r="L43" s="17">
        <f>IF(D43="","",INT((A43-1)/Plan!$B$19)+1)</f>
        <v>6</v>
      </c>
      <c r="M43" s="17" t="str">
        <f>IF(D43="","",IF(F43="nein",IF(A43&lt;=Auswertung!$B$41,IF(ISNUMBER(G43),1,0),""),""))</f>
        <v/>
      </c>
      <c r="N43" s="17" t="str">
        <f>IF(D43="","",IF(F43="nein",IF(A43&lt;=Auswertung!$B$41,IF(OR(I43&lt;&gt;"",NOT(ISNUMBER(G43))),1,0),""),""))</f>
        <v/>
      </c>
      <c r="O43" s="17">
        <f>IF(D43="","",IF(OR(ISNUMBER(G43),I43&lt;&gt;"",H43&lt;&gt;""),A43,0))</f>
        <v>0</v>
      </c>
    </row>
    <row r="44">
      <c r="A44" s="30">
        <v>40</v>
      </c>
      <c r="B44" s="18" t="str">
        <f>IF(OR(D44="",NOT(ISNUMBER(Plan!$B$10))),"",Plan!$B$10+A44-1)</f>
        <v/>
      </c>
      <c r="C44" s="17">
        <f>IF(D44="","",INT((A44-1)/7)+1)</f>
        <v>6</v>
      </c>
      <c r="D44" s="17">
        <f>IF(INT((A44-1)/(2*Plan!$B$19))+1&gt;Plan!$B$21,"",INT((A44-1)/(2*Plan!$B$19))+1)</f>
        <v>3</v>
      </c>
      <c r="E44" s="17" t="str">
        <f>IF(D44="","",IF(MOD(INT((A44-1)/Plan!$B$19),2)=0,INDEX(Plan!$C$26:$C$31,D44),INDEX(Plan!$F$26:$F$31,D44)))</f>
        <v>Münze fehlt</v>
      </c>
      <c r="F44" s="17" t="str">
        <f>IF(D44="","",IF(MOD(A44-1,Plan!$B$19)&lt;Plan!$B$20,"ja","nein"))</f>
        <v>nein</v>
      </c>
      <c r="G44" s="15"/>
      <c r="H44" s="15"/>
      <c r="I44" s="13"/>
      <c r="J44" s="13"/>
      <c r="K44" s="16" t="str">
        <f>IF(D44="","",IF(F44="ja","nein: Umstelltag",IF(I44&lt;&gt;"","nein: besonderer Tag",IF(ISNUMBER(G44),"ja","nein: kein Wert"))))</f>
        <v>nein: kein Wert</v>
      </c>
      <c r="L44" s="17">
        <f>IF(D44="","",INT((A44-1)/Plan!$B$19)+1)</f>
        <v>6</v>
      </c>
      <c r="M44" s="17" t="str">
        <f>IF(D44="","",IF(F44="nein",IF(A44&lt;=Auswertung!$B$41,IF(ISNUMBER(G44),1,0),""),""))</f>
        <v/>
      </c>
      <c r="N44" s="17" t="str">
        <f>IF(D44="","",IF(F44="nein",IF(A44&lt;=Auswertung!$B$41,IF(OR(I44&lt;&gt;"",NOT(ISNUMBER(G44))),1,0),""),""))</f>
        <v/>
      </c>
      <c r="O44" s="17">
        <f>IF(D44="","",IF(OR(ISNUMBER(G44),I44&lt;&gt;"",H44&lt;&gt;""),A44,0))</f>
        <v>0</v>
      </c>
    </row>
    <row r="45">
      <c r="A45" s="30">
        <v>41</v>
      </c>
      <c r="B45" s="18" t="str">
        <f>IF(OR(D45="",NOT(ISNUMBER(Plan!$B$10))),"",Plan!$B$10+A45-1)</f>
        <v/>
      </c>
      <c r="C45" s="17">
        <f>IF(D45="","",INT((A45-1)/7)+1)</f>
        <v>6</v>
      </c>
      <c r="D45" s="17">
        <f>IF(INT((A45-1)/(2*Plan!$B$19))+1&gt;Plan!$B$21,"",INT((A45-1)/(2*Plan!$B$19))+1)</f>
        <v>3</v>
      </c>
      <c r="E45" s="17" t="str">
        <f>IF(D45="","",IF(MOD(INT((A45-1)/Plan!$B$19),2)=0,INDEX(Plan!$C$26:$C$31,D45),INDEX(Plan!$F$26:$F$31,D45)))</f>
        <v>Münze fehlt</v>
      </c>
      <c r="F45" s="17" t="str">
        <f>IF(D45="","",IF(MOD(A45-1,Plan!$B$19)&lt;Plan!$B$20,"ja","nein"))</f>
        <v>nein</v>
      </c>
      <c r="G45" s="15"/>
      <c r="H45" s="15"/>
      <c r="I45" s="13"/>
      <c r="J45" s="13"/>
      <c r="K45" s="16" t="str">
        <f>IF(D45="","",IF(F45="ja","nein: Umstelltag",IF(I45&lt;&gt;"","nein: besonderer Tag",IF(ISNUMBER(G45),"ja","nein: kein Wert"))))</f>
        <v>nein: kein Wert</v>
      </c>
      <c r="L45" s="17">
        <f>IF(D45="","",INT((A45-1)/Plan!$B$19)+1)</f>
        <v>6</v>
      </c>
      <c r="M45" s="17" t="str">
        <f>IF(D45="","",IF(F45="nein",IF(A45&lt;=Auswertung!$B$41,IF(ISNUMBER(G45),1,0),""),""))</f>
        <v/>
      </c>
      <c r="N45" s="17" t="str">
        <f>IF(D45="","",IF(F45="nein",IF(A45&lt;=Auswertung!$B$41,IF(OR(I45&lt;&gt;"",NOT(ISNUMBER(G45))),1,0),""),""))</f>
        <v/>
      </c>
      <c r="O45" s="17">
        <f>IF(D45="","",IF(OR(ISNUMBER(G45),I45&lt;&gt;"",H45&lt;&gt;""),A45,0))</f>
        <v>0</v>
      </c>
    </row>
    <row r="46">
      <c r="A46" s="30">
        <v>42</v>
      </c>
      <c r="B46" s="18" t="str">
        <f>IF(OR(D46="",NOT(ISNUMBER(Plan!$B$10))),"",Plan!$B$10+A46-1)</f>
        <v/>
      </c>
      <c r="C46" s="17">
        <f>IF(D46="","",INT((A46-1)/7)+1)</f>
        <v>6</v>
      </c>
      <c r="D46" s="17">
        <f>IF(INT((A46-1)/(2*Plan!$B$19))+1&gt;Plan!$B$21,"",INT((A46-1)/(2*Plan!$B$19))+1)</f>
        <v>3</v>
      </c>
      <c r="E46" s="17" t="str">
        <f>IF(D46="","",IF(MOD(INT((A46-1)/Plan!$B$19),2)=0,INDEX(Plan!$C$26:$C$31,D46),INDEX(Plan!$F$26:$F$31,D46)))</f>
        <v>Münze fehlt</v>
      </c>
      <c r="F46" s="17" t="str">
        <f>IF(D46="","",IF(MOD(A46-1,Plan!$B$19)&lt;Plan!$B$20,"ja","nein"))</f>
        <v>nein</v>
      </c>
      <c r="G46" s="15"/>
      <c r="H46" s="15"/>
      <c r="I46" s="13"/>
      <c r="J46" s="13"/>
      <c r="K46" s="16" t="str">
        <f>IF(D46="","",IF(F46="ja","nein: Umstelltag",IF(I46&lt;&gt;"","nein: besonderer Tag",IF(ISNUMBER(G46),"ja","nein: kein Wert"))))</f>
        <v>nein: kein Wert</v>
      </c>
      <c r="L46" s="17">
        <f>IF(D46="","",INT((A46-1)/Plan!$B$19)+1)</f>
        <v>6</v>
      </c>
      <c r="M46" s="17" t="str">
        <f>IF(D46="","",IF(F46="nein",IF(A46&lt;=Auswertung!$B$41,IF(ISNUMBER(G46),1,0),""),""))</f>
        <v/>
      </c>
      <c r="N46" s="17" t="str">
        <f>IF(D46="","",IF(F46="nein",IF(A46&lt;=Auswertung!$B$41,IF(OR(I46&lt;&gt;"",NOT(ISNUMBER(G46))),1,0),""),""))</f>
        <v/>
      </c>
      <c r="O46" s="17">
        <f>IF(D46="","",IF(OR(ISNUMBER(G46),I46&lt;&gt;"",H46&lt;&gt;""),A46,0))</f>
        <v>0</v>
      </c>
    </row>
    <row r="47">
      <c r="A47" s="30">
        <v>43</v>
      </c>
      <c r="B47" s="18" t="str">
        <f>IF(OR(D47="",NOT(ISNUMBER(Plan!$B$10))),"",Plan!$B$10+A47-1)</f>
        <v/>
      </c>
      <c r="C47" s="17">
        <f>IF(D47="","",INT((A47-1)/7)+1)</f>
        <v>7</v>
      </c>
      <c r="D47" s="17">
        <f>IF(INT((A47-1)/(2*Plan!$B$19))+1&gt;Plan!$B$21,"",INT((A47-1)/(2*Plan!$B$19))+1)</f>
        <v>4</v>
      </c>
      <c r="E47" s="17" t="str">
        <f>IF(D47="","",IF(MOD(INT((A47-1)/Plan!$B$19),2)=0,INDEX(Plan!$C$26:$C$31,D47),INDEX(Plan!$F$26:$F$31,D47)))</f>
        <v>Münze fehlt</v>
      </c>
      <c r="F47" s="17" t="str">
        <f>IF(D47="","",IF(MOD(A47-1,Plan!$B$19)&lt;Plan!$B$20,"ja","nein"))</f>
        <v>ja</v>
      </c>
      <c r="G47" s="15"/>
      <c r="H47" s="15"/>
      <c r="I47" s="13"/>
      <c r="J47" s="13"/>
      <c r="K47" s="16" t="str">
        <f>IF(D47="","",IF(F47="ja","nein: Umstelltag",IF(I47&lt;&gt;"","nein: besonderer Tag",IF(ISNUMBER(G47),"ja","nein: kein Wert"))))</f>
        <v>nein: Umstelltag</v>
      </c>
      <c r="L47" s="17">
        <f>IF(D47="","",INT((A47-1)/Plan!$B$19)+1)</f>
        <v>7</v>
      </c>
      <c r="M47" s="17" t="str">
        <f>IF(D47="","",IF(F47="nein",IF(A47&lt;=Auswertung!$B$41,IF(ISNUMBER(G47),1,0),""),""))</f>
        <v/>
      </c>
      <c r="N47" s="17" t="str">
        <f>IF(D47="","",IF(F47="nein",IF(A47&lt;=Auswertung!$B$41,IF(OR(I47&lt;&gt;"",NOT(ISNUMBER(G47))),1,0),""),""))</f>
        <v/>
      </c>
      <c r="O47" s="17">
        <f>IF(D47="","",IF(OR(ISNUMBER(G47),I47&lt;&gt;"",H47&lt;&gt;""),A47,0))</f>
        <v>0</v>
      </c>
    </row>
    <row r="48">
      <c r="A48" s="30">
        <v>44</v>
      </c>
      <c r="B48" s="18" t="str">
        <f>IF(OR(D48="",NOT(ISNUMBER(Plan!$B$10))),"",Plan!$B$10+A48-1)</f>
        <v/>
      </c>
      <c r="C48" s="17">
        <f>IF(D48="","",INT((A48-1)/7)+1)</f>
        <v>7</v>
      </c>
      <c r="D48" s="17">
        <f>IF(INT((A48-1)/(2*Plan!$B$19))+1&gt;Plan!$B$21,"",INT((A48-1)/(2*Plan!$B$19))+1)</f>
        <v>4</v>
      </c>
      <c r="E48" s="17" t="str">
        <f>IF(D48="","",IF(MOD(INT((A48-1)/Plan!$B$19),2)=0,INDEX(Plan!$C$26:$C$31,D48),INDEX(Plan!$F$26:$F$31,D48)))</f>
        <v>Münze fehlt</v>
      </c>
      <c r="F48" s="17" t="str">
        <f>IF(D48="","",IF(MOD(A48-1,Plan!$B$19)&lt;Plan!$B$20,"ja","nein"))</f>
        <v>nein</v>
      </c>
      <c r="G48" s="15"/>
      <c r="H48" s="15"/>
      <c r="I48" s="13"/>
      <c r="J48" s="13"/>
      <c r="K48" s="16" t="str">
        <f>IF(D48="","",IF(F48="ja","nein: Umstelltag",IF(I48&lt;&gt;"","nein: besonderer Tag",IF(ISNUMBER(G48),"ja","nein: kein Wert"))))</f>
        <v>nein: kein Wert</v>
      </c>
      <c r="L48" s="17">
        <f>IF(D48="","",INT((A48-1)/Plan!$B$19)+1)</f>
        <v>7</v>
      </c>
      <c r="M48" s="17" t="str">
        <f>IF(D48="","",IF(F48="nein",IF(A48&lt;=Auswertung!$B$41,IF(ISNUMBER(G48),1,0),""),""))</f>
        <v/>
      </c>
      <c r="N48" s="17" t="str">
        <f>IF(D48="","",IF(F48="nein",IF(A48&lt;=Auswertung!$B$41,IF(OR(I48&lt;&gt;"",NOT(ISNUMBER(G48))),1,0),""),""))</f>
        <v/>
      </c>
      <c r="O48" s="17">
        <f>IF(D48="","",IF(OR(ISNUMBER(G48),I48&lt;&gt;"",H48&lt;&gt;""),A48,0))</f>
        <v>0</v>
      </c>
    </row>
    <row r="49">
      <c r="A49" s="30">
        <v>45</v>
      </c>
      <c r="B49" s="18" t="str">
        <f>IF(OR(D49="",NOT(ISNUMBER(Plan!$B$10))),"",Plan!$B$10+A49-1)</f>
        <v/>
      </c>
      <c r="C49" s="17">
        <f>IF(D49="","",INT((A49-1)/7)+1)</f>
        <v>7</v>
      </c>
      <c r="D49" s="17">
        <f>IF(INT((A49-1)/(2*Plan!$B$19))+1&gt;Plan!$B$21,"",INT((A49-1)/(2*Plan!$B$19))+1)</f>
        <v>4</v>
      </c>
      <c r="E49" s="17" t="str">
        <f>IF(D49="","",IF(MOD(INT((A49-1)/Plan!$B$19),2)=0,INDEX(Plan!$C$26:$C$31,D49),INDEX(Plan!$F$26:$F$31,D49)))</f>
        <v>Münze fehlt</v>
      </c>
      <c r="F49" s="17" t="str">
        <f>IF(D49="","",IF(MOD(A49-1,Plan!$B$19)&lt;Plan!$B$20,"ja","nein"))</f>
        <v>nein</v>
      </c>
      <c r="G49" s="15"/>
      <c r="H49" s="15"/>
      <c r="I49" s="13"/>
      <c r="J49" s="13"/>
      <c r="K49" s="16" t="str">
        <f>IF(D49="","",IF(F49="ja","nein: Umstelltag",IF(I49&lt;&gt;"","nein: besonderer Tag",IF(ISNUMBER(G49),"ja","nein: kein Wert"))))</f>
        <v>nein: kein Wert</v>
      </c>
      <c r="L49" s="17">
        <f>IF(D49="","",INT((A49-1)/Plan!$B$19)+1)</f>
        <v>7</v>
      </c>
      <c r="M49" s="17" t="str">
        <f>IF(D49="","",IF(F49="nein",IF(A49&lt;=Auswertung!$B$41,IF(ISNUMBER(G49),1,0),""),""))</f>
        <v/>
      </c>
      <c r="N49" s="17" t="str">
        <f>IF(D49="","",IF(F49="nein",IF(A49&lt;=Auswertung!$B$41,IF(OR(I49&lt;&gt;"",NOT(ISNUMBER(G49))),1,0),""),""))</f>
        <v/>
      </c>
      <c r="O49" s="17">
        <f>IF(D49="","",IF(OR(ISNUMBER(G49),I49&lt;&gt;"",H49&lt;&gt;""),A49,0))</f>
        <v>0</v>
      </c>
    </row>
    <row r="50">
      <c r="A50" s="30">
        <v>46</v>
      </c>
      <c r="B50" s="18" t="str">
        <f>IF(OR(D50="",NOT(ISNUMBER(Plan!$B$10))),"",Plan!$B$10+A50-1)</f>
        <v/>
      </c>
      <c r="C50" s="17">
        <f>IF(D50="","",INT((A50-1)/7)+1)</f>
        <v>7</v>
      </c>
      <c r="D50" s="17">
        <f>IF(INT((A50-1)/(2*Plan!$B$19))+1&gt;Plan!$B$21,"",INT((A50-1)/(2*Plan!$B$19))+1)</f>
        <v>4</v>
      </c>
      <c r="E50" s="17" t="str">
        <f>IF(D50="","",IF(MOD(INT((A50-1)/Plan!$B$19),2)=0,INDEX(Plan!$C$26:$C$31,D50),INDEX(Plan!$F$26:$F$31,D50)))</f>
        <v>Münze fehlt</v>
      </c>
      <c r="F50" s="17" t="str">
        <f>IF(D50="","",IF(MOD(A50-1,Plan!$B$19)&lt;Plan!$B$20,"ja","nein"))</f>
        <v>nein</v>
      </c>
      <c r="G50" s="15"/>
      <c r="H50" s="15"/>
      <c r="I50" s="13"/>
      <c r="J50" s="13"/>
      <c r="K50" s="16" t="str">
        <f>IF(D50="","",IF(F50="ja","nein: Umstelltag",IF(I50&lt;&gt;"","nein: besonderer Tag",IF(ISNUMBER(G50),"ja","nein: kein Wert"))))</f>
        <v>nein: kein Wert</v>
      </c>
      <c r="L50" s="17">
        <f>IF(D50="","",INT((A50-1)/Plan!$B$19)+1)</f>
        <v>7</v>
      </c>
      <c r="M50" s="17" t="str">
        <f>IF(D50="","",IF(F50="nein",IF(A50&lt;=Auswertung!$B$41,IF(ISNUMBER(G50),1,0),""),""))</f>
        <v/>
      </c>
      <c r="N50" s="17" t="str">
        <f>IF(D50="","",IF(F50="nein",IF(A50&lt;=Auswertung!$B$41,IF(OR(I50&lt;&gt;"",NOT(ISNUMBER(G50))),1,0),""),""))</f>
        <v/>
      </c>
      <c r="O50" s="17">
        <f>IF(D50="","",IF(OR(ISNUMBER(G50),I50&lt;&gt;"",H50&lt;&gt;""),A50,0))</f>
        <v>0</v>
      </c>
    </row>
    <row r="51">
      <c r="A51" s="30">
        <v>47</v>
      </c>
      <c r="B51" s="18" t="str">
        <f>IF(OR(D51="",NOT(ISNUMBER(Plan!$B$10))),"",Plan!$B$10+A51-1)</f>
        <v/>
      </c>
      <c r="C51" s="17">
        <f>IF(D51="","",INT((A51-1)/7)+1)</f>
        <v>7</v>
      </c>
      <c r="D51" s="17">
        <f>IF(INT((A51-1)/(2*Plan!$B$19))+1&gt;Plan!$B$21,"",INT((A51-1)/(2*Plan!$B$19))+1)</f>
        <v>4</v>
      </c>
      <c r="E51" s="17" t="str">
        <f>IF(D51="","",IF(MOD(INT((A51-1)/Plan!$B$19),2)=0,INDEX(Plan!$C$26:$C$31,D51),INDEX(Plan!$F$26:$F$31,D51)))</f>
        <v>Münze fehlt</v>
      </c>
      <c r="F51" s="17" t="str">
        <f>IF(D51="","",IF(MOD(A51-1,Plan!$B$19)&lt;Plan!$B$20,"ja","nein"))</f>
        <v>nein</v>
      </c>
      <c r="G51" s="15"/>
      <c r="H51" s="15"/>
      <c r="I51" s="13"/>
      <c r="J51" s="13"/>
      <c r="K51" s="16" t="str">
        <f>IF(D51="","",IF(F51="ja","nein: Umstelltag",IF(I51&lt;&gt;"","nein: besonderer Tag",IF(ISNUMBER(G51),"ja","nein: kein Wert"))))</f>
        <v>nein: kein Wert</v>
      </c>
      <c r="L51" s="17">
        <f>IF(D51="","",INT((A51-1)/Plan!$B$19)+1)</f>
        <v>7</v>
      </c>
      <c r="M51" s="17" t="str">
        <f>IF(D51="","",IF(F51="nein",IF(A51&lt;=Auswertung!$B$41,IF(ISNUMBER(G51),1,0),""),""))</f>
        <v/>
      </c>
      <c r="N51" s="17" t="str">
        <f>IF(D51="","",IF(F51="nein",IF(A51&lt;=Auswertung!$B$41,IF(OR(I51&lt;&gt;"",NOT(ISNUMBER(G51))),1,0),""),""))</f>
        <v/>
      </c>
      <c r="O51" s="17">
        <f>IF(D51="","",IF(OR(ISNUMBER(G51),I51&lt;&gt;"",H51&lt;&gt;""),A51,0))</f>
        <v>0</v>
      </c>
    </row>
    <row r="52">
      <c r="A52" s="30">
        <v>48</v>
      </c>
      <c r="B52" s="18" t="str">
        <f>IF(OR(D52="",NOT(ISNUMBER(Plan!$B$10))),"",Plan!$B$10+A52-1)</f>
        <v/>
      </c>
      <c r="C52" s="17">
        <f>IF(D52="","",INT((A52-1)/7)+1)</f>
        <v>7</v>
      </c>
      <c r="D52" s="17">
        <f>IF(INT((A52-1)/(2*Plan!$B$19))+1&gt;Plan!$B$21,"",INT((A52-1)/(2*Plan!$B$19))+1)</f>
        <v>4</v>
      </c>
      <c r="E52" s="17" t="str">
        <f>IF(D52="","",IF(MOD(INT((A52-1)/Plan!$B$19),2)=0,INDEX(Plan!$C$26:$C$31,D52),INDEX(Plan!$F$26:$F$31,D52)))</f>
        <v>Münze fehlt</v>
      </c>
      <c r="F52" s="17" t="str">
        <f>IF(D52="","",IF(MOD(A52-1,Plan!$B$19)&lt;Plan!$B$20,"ja","nein"))</f>
        <v>nein</v>
      </c>
      <c r="G52" s="15"/>
      <c r="H52" s="15"/>
      <c r="I52" s="13"/>
      <c r="J52" s="13"/>
      <c r="K52" s="16" t="str">
        <f>IF(D52="","",IF(F52="ja","nein: Umstelltag",IF(I52&lt;&gt;"","nein: besonderer Tag",IF(ISNUMBER(G52),"ja","nein: kein Wert"))))</f>
        <v>nein: kein Wert</v>
      </c>
      <c r="L52" s="17">
        <f>IF(D52="","",INT((A52-1)/Plan!$B$19)+1)</f>
        <v>7</v>
      </c>
      <c r="M52" s="17" t="str">
        <f>IF(D52="","",IF(F52="nein",IF(A52&lt;=Auswertung!$B$41,IF(ISNUMBER(G52),1,0),""),""))</f>
        <v/>
      </c>
      <c r="N52" s="17" t="str">
        <f>IF(D52="","",IF(F52="nein",IF(A52&lt;=Auswertung!$B$41,IF(OR(I52&lt;&gt;"",NOT(ISNUMBER(G52))),1,0),""),""))</f>
        <v/>
      </c>
      <c r="O52" s="17">
        <f>IF(D52="","",IF(OR(ISNUMBER(G52),I52&lt;&gt;"",H52&lt;&gt;""),A52,0))</f>
        <v>0</v>
      </c>
    </row>
    <row r="53">
      <c r="A53" s="30">
        <v>49</v>
      </c>
      <c r="B53" s="18" t="str">
        <f>IF(OR(D53="",NOT(ISNUMBER(Plan!$B$10))),"",Plan!$B$10+A53-1)</f>
        <v/>
      </c>
      <c r="C53" s="17">
        <f>IF(D53="","",INT((A53-1)/7)+1)</f>
        <v>7</v>
      </c>
      <c r="D53" s="17">
        <f>IF(INT((A53-1)/(2*Plan!$B$19))+1&gt;Plan!$B$21,"",INT((A53-1)/(2*Plan!$B$19))+1)</f>
        <v>4</v>
      </c>
      <c r="E53" s="17" t="str">
        <f>IF(D53="","",IF(MOD(INT((A53-1)/Plan!$B$19),2)=0,INDEX(Plan!$C$26:$C$31,D53),INDEX(Plan!$F$26:$F$31,D53)))</f>
        <v>Münze fehlt</v>
      </c>
      <c r="F53" s="17" t="str">
        <f>IF(D53="","",IF(MOD(A53-1,Plan!$B$19)&lt;Plan!$B$20,"ja","nein"))</f>
        <v>nein</v>
      </c>
      <c r="G53" s="15"/>
      <c r="H53" s="15"/>
      <c r="I53" s="13"/>
      <c r="J53" s="13"/>
      <c r="K53" s="16" t="str">
        <f>IF(D53="","",IF(F53="ja","nein: Umstelltag",IF(I53&lt;&gt;"","nein: besonderer Tag",IF(ISNUMBER(G53),"ja","nein: kein Wert"))))</f>
        <v>nein: kein Wert</v>
      </c>
      <c r="L53" s="17">
        <f>IF(D53="","",INT((A53-1)/Plan!$B$19)+1)</f>
        <v>7</v>
      </c>
      <c r="M53" s="17" t="str">
        <f>IF(D53="","",IF(F53="nein",IF(A53&lt;=Auswertung!$B$41,IF(ISNUMBER(G53),1,0),""),""))</f>
        <v/>
      </c>
      <c r="N53" s="17" t="str">
        <f>IF(D53="","",IF(F53="nein",IF(A53&lt;=Auswertung!$B$41,IF(OR(I53&lt;&gt;"",NOT(ISNUMBER(G53))),1,0),""),""))</f>
        <v/>
      </c>
      <c r="O53" s="17">
        <f>IF(D53="","",IF(OR(ISNUMBER(G53),I53&lt;&gt;"",H53&lt;&gt;""),A53,0))</f>
        <v>0</v>
      </c>
    </row>
    <row r="54">
      <c r="A54" s="30">
        <v>50</v>
      </c>
      <c r="B54" s="18" t="str">
        <f>IF(OR(D54="",NOT(ISNUMBER(Plan!$B$10))),"",Plan!$B$10+A54-1)</f>
        <v/>
      </c>
      <c r="C54" s="17">
        <f>IF(D54="","",INT((A54-1)/7)+1)</f>
        <v>8</v>
      </c>
      <c r="D54" s="17">
        <f>IF(INT((A54-1)/(2*Plan!$B$19))+1&gt;Plan!$B$21,"",INT((A54-1)/(2*Plan!$B$19))+1)</f>
        <v>4</v>
      </c>
      <c r="E54" s="17" t="str">
        <f>IF(D54="","",IF(MOD(INT((A54-1)/Plan!$B$19),2)=0,INDEX(Plan!$C$26:$C$31,D54),INDEX(Plan!$F$26:$F$31,D54)))</f>
        <v>Münze fehlt</v>
      </c>
      <c r="F54" s="17" t="str">
        <f>IF(D54="","",IF(MOD(A54-1,Plan!$B$19)&lt;Plan!$B$20,"ja","nein"))</f>
        <v>ja</v>
      </c>
      <c r="G54" s="15"/>
      <c r="H54" s="15"/>
      <c r="I54" s="13"/>
      <c r="J54" s="13"/>
      <c r="K54" s="16" t="str">
        <f>IF(D54="","",IF(F54="ja","nein: Umstelltag",IF(I54&lt;&gt;"","nein: besonderer Tag",IF(ISNUMBER(G54),"ja","nein: kein Wert"))))</f>
        <v>nein: Umstelltag</v>
      </c>
      <c r="L54" s="17">
        <f>IF(D54="","",INT((A54-1)/Plan!$B$19)+1)</f>
        <v>8</v>
      </c>
      <c r="M54" s="17" t="str">
        <f>IF(D54="","",IF(F54="nein",IF(A54&lt;=Auswertung!$B$41,IF(ISNUMBER(G54),1,0),""),""))</f>
        <v/>
      </c>
      <c r="N54" s="17" t="str">
        <f>IF(D54="","",IF(F54="nein",IF(A54&lt;=Auswertung!$B$41,IF(OR(I54&lt;&gt;"",NOT(ISNUMBER(G54))),1,0),""),""))</f>
        <v/>
      </c>
      <c r="O54" s="17">
        <f>IF(D54="","",IF(OR(ISNUMBER(G54),I54&lt;&gt;"",H54&lt;&gt;""),A54,0))</f>
        <v>0</v>
      </c>
    </row>
    <row r="55">
      <c r="A55" s="30">
        <v>51</v>
      </c>
      <c r="B55" s="18" t="str">
        <f>IF(OR(D55="",NOT(ISNUMBER(Plan!$B$10))),"",Plan!$B$10+A55-1)</f>
        <v/>
      </c>
      <c r="C55" s="17">
        <f>IF(D55="","",INT((A55-1)/7)+1)</f>
        <v>8</v>
      </c>
      <c r="D55" s="17">
        <f>IF(INT((A55-1)/(2*Plan!$B$19))+1&gt;Plan!$B$21,"",INT((A55-1)/(2*Plan!$B$19))+1)</f>
        <v>4</v>
      </c>
      <c r="E55" s="17" t="str">
        <f>IF(D55="","",IF(MOD(INT((A55-1)/Plan!$B$19),2)=0,INDEX(Plan!$C$26:$C$31,D55),INDEX(Plan!$F$26:$F$31,D55)))</f>
        <v>Münze fehlt</v>
      </c>
      <c r="F55" s="17" t="str">
        <f>IF(D55="","",IF(MOD(A55-1,Plan!$B$19)&lt;Plan!$B$20,"ja","nein"))</f>
        <v>nein</v>
      </c>
      <c r="G55" s="15"/>
      <c r="H55" s="15"/>
      <c r="I55" s="13"/>
      <c r="J55" s="13"/>
      <c r="K55" s="16" t="str">
        <f>IF(D55="","",IF(F55="ja","nein: Umstelltag",IF(I55&lt;&gt;"","nein: besonderer Tag",IF(ISNUMBER(G55),"ja","nein: kein Wert"))))</f>
        <v>nein: kein Wert</v>
      </c>
      <c r="L55" s="17">
        <f>IF(D55="","",INT((A55-1)/Plan!$B$19)+1)</f>
        <v>8</v>
      </c>
      <c r="M55" s="17" t="str">
        <f>IF(D55="","",IF(F55="nein",IF(A55&lt;=Auswertung!$B$41,IF(ISNUMBER(G55),1,0),""),""))</f>
        <v/>
      </c>
      <c r="N55" s="17" t="str">
        <f>IF(D55="","",IF(F55="nein",IF(A55&lt;=Auswertung!$B$41,IF(OR(I55&lt;&gt;"",NOT(ISNUMBER(G55))),1,0),""),""))</f>
        <v/>
      </c>
      <c r="O55" s="17">
        <f>IF(D55="","",IF(OR(ISNUMBER(G55),I55&lt;&gt;"",H55&lt;&gt;""),A55,0))</f>
        <v>0</v>
      </c>
    </row>
    <row r="56">
      <c r="A56" s="30">
        <v>52</v>
      </c>
      <c r="B56" s="18" t="str">
        <f>IF(OR(D56="",NOT(ISNUMBER(Plan!$B$10))),"",Plan!$B$10+A56-1)</f>
        <v/>
      </c>
      <c r="C56" s="17">
        <f>IF(D56="","",INT((A56-1)/7)+1)</f>
        <v>8</v>
      </c>
      <c r="D56" s="17">
        <f>IF(INT((A56-1)/(2*Plan!$B$19))+1&gt;Plan!$B$21,"",INT((A56-1)/(2*Plan!$B$19))+1)</f>
        <v>4</v>
      </c>
      <c r="E56" s="17" t="str">
        <f>IF(D56="","",IF(MOD(INT((A56-1)/Plan!$B$19),2)=0,INDEX(Plan!$C$26:$C$31,D56),INDEX(Plan!$F$26:$F$31,D56)))</f>
        <v>Münze fehlt</v>
      </c>
      <c r="F56" s="17" t="str">
        <f>IF(D56="","",IF(MOD(A56-1,Plan!$B$19)&lt;Plan!$B$20,"ja","nein"))</f>
        <v>nein</v>
      </c>
      <c r="G56" s="15"/>
      <c r="H56" s="15"/>
      <c r="I56" s="13"/>
      <c r="J56" s="13"/>
      <c r="K56" s="16" t="str">
        <f>IF(D56="","",IF(F56="ja","nein: Umstelltag",IF(I56&lt;&gt;"","nein: besonderer Tag",IF(ISNUMBER(G56),"ja","nein: kein Wert"))))</f>
        <v>nein: kein Wert</v>
      </c>
      <c r="L56" s="17">
        <f>IF(D56="","",INT((A56-1)/Plan!$B$19)+1)</f>
        <v>8</v>
      </c>
      <c r="M56" s="17" t="str">
        <f>IF(D56="","",IF(F56="nein",IF(A56&lt;=Auswertung!$B$41,IF(ISNUMBER(G56),1,0),""),""))</f>
        <v/>
      </c>
      <c r="N56" s="17" t="str">
        <f>IF(D56="","",IF(F56="nein",IF(A56&lt;=Auswertung!$B$41,IF(OR(I56&lt;&gt;"",NOT(ISNUMBER(G56))),1,0),""),""))</f>
        <v/>
      </c>
      <c r="O56" s="17">
        <f>IF(D56="","",IF(OR(ISNUMBER(G56),I56&lt;&gt;"",H56&lt;&gt;""),A56,0))</f>
        <v>0</v>
      </c>
    </row>
    <row r="57">
      <c r="A57" s="30">
        <v>53</v>
      </c>
      <c r="B57" s="18" t="str">
        <f>IF(OR(D57="",NOT(ISNUMBER(Plan!$B$10))),"",Plan!$B$10+A57-1)</f>
        <v/>
      </c>
      <c r="C57" s="17">
        <f>IF(D57="","",INT((A57-1)/7)+1)</f>
        <v>8</v>
      </c>
      <c r="D57" s="17">
        <f>IF(INT((A57-1)/(2*Plan!$B$19))+1&gt;Plan!$B$21,"",INT((A57-1)/(2*Plan!$B$19))+1)</f>
        <v>4</v>
      </c>
      <c r="E57" s="17" t="str">
        <f>IF(D57="","",IF(MOD(INT((A57-1)/Plan!$B$19),2)=0,INDEX(Plan!$C$26:$C$31,D57),INDEX(Plan!$F$26:$F$31,D57)))</f>
        <v>Münze fehlt</v>
      </c>
      <c r="F57" s="17" t="str">
        <f>IF(D57="","",IF(MOD(A57-1,Plan!$B$19)&lt;Plan!$B$20,"ja","nein"))</f>
        <v>nein</v>
      </c>
      <c r="G57" s="15"/>
      <c r="H57" s="15"/>
      <c r="I57" s="13"/>
      <c r="J57" s="13"/>
      <c r="K57" s="16" t="str">
        <f>IF(D57="","",IF(F57="ja","nein: Umstelltag",IF(I57&lt;&gt;"","nein: besonderer Tag",IF(ISNUMBER(G57),"ja","nein: kein Wert"))))</f>
        <v>nein: kein Wert</v>
      </c>
      <c r="L57" s="17">
        <f>IF(D57="","",INT((A57-1)/Plan!$B$19)+1)</f>
        <v>8</v>
      </c>
      <c r="M57" s="17" t="str">
        <f>IF(D57="","",IF(F57="nein",IF(A57&lt;=Auswertung!$B$41,IF(ISNUMBER(G57),1,0),""),""))</f>
        <v/>
      </c>
      <c r="N57" s="17" t="str">
        <f>IF(D57="","",IF(F57="nein",IF(A57&lt;=Auswertung!$B$41,IF(OR(I57&lt;&gt;"",NOT(ISNUMBER(G57))),1,0),""),""))</f>
        <v/>
      </c>
      <c r="O57" s="17">
        <f>IF(D57="","",IF(OR(ISNUMBER(G57),I57&lt;&gt;"",H57&lt;&gt;""),A57,0))</f>
        <v>0</v>
      </c>
    </row>
    <row r="58">
      <c r="A58" s="30">
        <v>54</v>
      </c>
      <c r="B58" s="18" t="str">
        <f>IF(OR(D58="",NOT(ISNUMBER(Plan!$B$10))),"",Plan!$B$10+A58-1)</f>
        <v/>
      </c>
      <c r="C58" s="17">
        <f>IF(D58="","",INT((A58-1)/7)+1)</f>
        <v>8</v>
      </c>
      <c r="D58" s="17">
        <f>IF(INT((A58-1)/(2*Plan!$B$19))+1&gt;Plan!$B$21,"",INT((A58-1)/(2*Plan!$B$19))+1)</f>
        <v>4</v>
      </c>
      <c r="E58" s="17" t="str">
        <f>IF(D58="","",IF(MOD(INT((A58-1)/Plan!$B$19),2)=0,INDEX(Plan!$C$26:$C$31,D58),INDEX(Plan!$F$26:$F$31,D58)))</f>
        <v>Münze fehlt</v>
      </c>
      <c r="F58" s="17" t="str">
        <f>IF(D58="","",IF(MOD(A58-1,Plan!$B$19)&lt;Plan!$B$20,"ja","nein"))</f>
        <v>nein</v>
      </c>
      <c r="G58" s="15"/>
      <c r="H58" s="15"/>
      <c r="I58" s="13"/>
      <c r="J58" s="13"/>
      <c r="K58" s="16" t="str">
        <f>IF(D58="","",IF(F58="ja","nein: Umstelltag",IF(I58&lt;&gt;"","nein: besonderer Tag",IF(ISNUMBER(G58),"ja","nein: kein Wert"))))</f>
        <v>nein: kein Wert</v>
      </c>
      <c r="L58" s="17">
        <f>IF(D58="","",INT((A58-1)/Plan!$B$19)+1)</f>
        <v>8</v>
      </c>
      <c r="M58" s="17" t="str">
        <f>IF(D58="","",IF(F58="nein",IF(A58&lt;=Auswertung!$B$41,IF(ISNUMBER(G58),1,0),""),""))</f>
        <v/>
      </c>
      <c r="N58" s="17" t="str">
        <f>IF(D58="","",IF(F58="nein",IF(A58&lt;=Auswertung!$B$41,IF(OR(I58&lt;&gt;"",NOT(ISNUMBER(G58))),1,0),""),""))</f>
        <v/>
      </c>
      <c r="O58" s="17">
        <f>IF(D58="","",IF(OR(ISNUMBER(G58),I58&lt;&gt;"",H58&lt;&gt;""),A58,0))</f>
        <v>0</v>
      </c>
    </row>
    <row r="59">
      <c r="A59" s="30">
        <v>55</v>
      </c>
      <c r="B59" s="18" t="str">
        <f>IF(OR(D59="",NOT(ISNUMBER(Plan!$B$10))),"",Plan!$B$10+A59-1)</f>
        <v/>
      </c>
      <c r="C59" s="17">
        <f>IF(D59="","",INT((A59-1)/7)+1)</f>
        <v>8</v>
      </c>
      <c r="D59" s="17">
        <f>IF(INT((A59-1)/(2*Plan!$B$19))+1&gt;Plan!$B$21,"",INT((A59-1)/(2*Plan!$B$19))+1)</f>
        <v>4</v>
      </c>
      <c r="E59" s="17" t="str">
        <f>IF(D59="","",IF(MOD(INT((A59-1)/Plan!$B$19),2)=0,INDEX(Plan!$C$26:$C$31,D59),INDEX(Plan!$F$26:$F$31,D59)))</f>
        <v>Münze fehlt</v>
      </c>
      <c r="F59" s="17" t="str">
        <f>IF(D59="","",IF(MOD(A59-1,Plan!$B$19)&lt;Plan!$B$20,"ja","nein"))</f>
        <v>nein</v>
      </c>
      <c r="G59" s="15"/>
      <c r="H59" s="15"/>
      <c r="I59" s="13"/>
      <c r="J59" s="13"/>
      <c r="K59" s="16" t="str">
        <f>IF(D59="","",IF(F59="ja","nein: Umstelltag",IF(I59&lt;&gt;"","nein: besonderer Tag",IF(ISNUMBER(G59),"ja","nein: kein Wert"))))</f>
        <v>nein: kein Wert</v>
      </c>
      <c r="L59" s="17">
        <f>IF(D59="","",INT((A59-1)/Plan!$B$19)+1)</f>
        <v>8</v>
      </c>
      <c r="M59" s="17" t="str">
        <f>IF(D59="","",IF(F59="nein",IF(A59&lt;=Auswertung!$B$41,IF(ISNUMBER(G59),1,0),""),""))</f>
        <v/>
      </c>
      <c r="N59" s="17" t="str">
        <f>IF(D59="","",IF(F59="nein",IF(A59&lt;=Auswertung!$B$41,IF(OR(I59&lt;&gt;"",NOT(ISNUMBER(G59))),1,0),""),""))</f>
        <v/>
      </c>
      <c r="O59" s="17">
        <f>IF(D59="","",IF(OR(ISNUMBER(G59),I59&lt;&gt;"",H59&lt;&gt;""),A59,0))</f>
        <v>0</v>
      </c>
    </row>
    <row r="60">
      <c r="A60" s="30">
        <v>56</v>
      </c>
      <c r="B60" s="18" t="str">
        <f>IF(OR(D60="",NOT(ISNUMBER(Plan!$B$10))),"",Plan!$B$10+A60-1)</f>
        <v/>
      </c>
      <c r="C60" s="17">
        <f>IF(D60="","",INT((A60-1)/7)+1)</f>
        <v>8</v>
      </c>
      <c r="D60" s="17">
        <f>IF(INT((A60-1)/(2*Plan!$B$19))+1&gt;Plan!$B$21,"",INT((A60-1)/(2*Plan!$B$19))+1)</f>
        <v>4</v>
      </c>
      <c r="E60" s="17" t="str">
        <f>IF(D60="","",IF(MOD(INT((A60-1)/Plan!$B$19),2)=0,INDEX(Plan!$C$26:$C$31,D60),INDEX(Plan!$F$26:$F$31,D60)))</f>
        <v>Münze fehlt</v>
      </c>
      <c r="F60" s="17" t="str">
        <f>IF(D60="","",IF(MOD(A60-1,Plan!$B$19)&lt;Plan!$B$20,"ja","nein"))</f>
        <v>nein</v>
      </c>
      <c r="G60" s="15"/>
      <c r="H60" s="15"/>
      <c r="I60" s="13"/>
      <c r="J60" s="13"/>
      <c r="K60" s="16" t="str">
        <f>IF(D60="","",IF(F60="ja","nein: Umstelltag",IF(I60&lt;&gt;"","nein: besonderer Tag",IF(ISNUMBER(G60),"ja","nein: kein Wert"))))</f>
        <v>nein: kein Wert</v>
      </c>
      <c r="L60" s="17">
        <f>IF(D60="","",INT((A60-1)/Plan!$B$19)+1)</f>
        <v>8</v>
      </c>
      <c r="M60" s="17" t="str">
        <f>IF(D60="","",IF(F60="nein",IF(A60&lt;=Auswertung!$B$41,IF(ISNUMBER(G60),1,0),""),""))</f>
        <v/>
      </c>
      <c r="N60" s="17" t="str">
        <f>IF(D60="","",IF(F60="nein",IF(A60&lt;=Auswertung!$B$41,IF(OR(I60&lt;&gt;"",NOT(ISNUMBER(G60))),1,0),""),""))</f>
        <v/>
      </c>
      <c r="O60" s="17">
        <f>IF(D60="","",IF(OR(ISNUMBER(G60),I60&lt;&gt;"",H60&lt;&gt;""),A60,0))</f>
        <v>0</v>
      </c>
    </row>
    <row r="61">
      <c r="A61" s="30">
        <v>57</v>
      </c>
      <c r="B61" s="18" t="str">
        <f>IF(OR(D61="",NOT(ISNUMBER(Plan!$B$10))),"",Plan!$B$10+A61-1)</f>
        <v/>
      </c>
      <c r="C61" s="17" t="str">
        <f>IF(D61="","",INT((A61-1)/7)+1)</f>
        <v/>
      </c>
      <c r="D61" s="17" t="str">
        <f>IF(INT((A61-1)/(2*Plan!$B$19))+1&gt;Plan!$B$21,"",INT((A61-1)/(2*Plan!$B$19))+1)</f>
        <v/>
      </c>
      <c r="E61" s="17" t="str">
        <f>IF(D61="","",IF(MOD(INT((A61-1)/Plan!$B$19),2)=0,INDEX(Plan!$C$26:$C$31,D61),INDEX(Plan!$F$26:$F$31,D61)))</f>
        <v/>
      </c>
      <c r="F61" s="17" t="str">
        <f>IF(D61="","",IF(MOD(A61-1,Plan!$B$19)&lt;Plan!$B$20,"ja","nein"))</f>
        <v/>
      </c>
      <c r="G61" s="15"/>
      <c r="H61" s="15"/>
      <c r="I61" s="13"/>
      <c r="J61" s="13"/>
      <c r="K61" s="16" t="str">
        <f>IF(D61="","",IF(F61="ja","nein: Umstelltag",IF(I61&lt;&gt;"","nein: besonderer Tag",IF(ISNUMBER(G61),"ja","nein: kein Wert"))))</f>
        <v/>
      </c>
      <c r="L61" s="17" t="str">
        <f>IF(D61="","",INT((A61-1)/Plan!$B$19)+1)</f>
        <v/>
      </c>
      <c r="M61" s="17" t="str">
        <f>IF(D61="","",IF(F61="nein",IF(A61&lt;=Auswertung!$B$41,IF(ISNUMBER(G61),1,0),""),""))</f>
        <v/>
      </c>
      <c r="N61" s="17" t="str">
        <f>IF(D61="","",IF(F61="nein",IF(A61&lt;=Auswertung!$B$41,IF(OR(I61&lt;&gt;"",NOT(ISNUMBER(G61))),1,0),""),""))</f>
        <v/>
      </c>
      <c r="O61" s="17" t="str">
        <f>IF(D61="","",IF(OR(ISNUMBER(G61),I61&lt;&gt;"",H61&lt;&gt;""),A61,0))</f>
        <v/>
      </c>
    </row>
    <row r="62">
      <c r="A62" s="30">
        <v>58</v>
      </c>
      <c r="B62" s="18" t="str">
        <f>IF(OR(D62="",NOT(ISNUMBER(Plan!$B$10))),"",Plan!$B$10+A62-1)</f>
        <v/>
      </c>
      <c r="C62" s="17" t="str">
        <f>IF(D62="","",INT((A62-1)/7)+1)</f>
        <v/>
      </c>
      <c r="D62" s="17" t="str">
        <f>IF(INT((A62-1)/(2*Plan!$B$19))+1&gt;Plan!$B$21,"",INT((A62-1)/(2*Plan!$B$19))+1)</f>
        <v/>
      </c>
      <c r="E62" s="17" t="str">
        <f>IF(D62="","",IF(MOD(INT((A62-1)/Plan!$B$19),2)=0,INDEX(Plan!$C$26:$C$31,D62),INDEX(Plan!$F$26:$F$31,D62)))</f>
        <v/>
      </c>
      <c r="F62" s="17" t="str">
        <f>IF(D62="","",IF(MOD(A62-1,Plan!$B$19)&lt;Plan!$B$20,"ja","nein"))</f>
        <v/>
      </c>
      <c r="G62" s="15"/>
      <c r="H62" s="15"/>
      <c r="I62" s="13"/>
      <c r="J62" s="13"/>
      <c r="K62" s="16" t="str">
        <f>IF(D62="","",IF(F62="ja","nein: Umstelltag",IF(I62&lt;&gt;"","nein: besonderer Tag",IF(ISNUMBER(G62),"ja","nein: kein Wert"))))</f>
        <v/>
      </c>
      <c r="L62" s="17" t="str">
        <f>IF(D62="","",INT((A62-1)/Plan!$B$19)+1)</f>
        <v/>
      </c>
      <c r="M62" s="17" t="str">
        <f>IF(D62="","",IF(F62="nein",IF(A62&lt;=Auswertung!$B$41,IF(ISNUMBER(G62),1,0),""),""))</f>
        <v/>
      </c>
      <c r="N62" s="17" t="str">
        <f>IF(D62="","",IF(F62="nein",IF(A62&lt;=Auswertung!$B$41,IF(OR(I62&lt;&gt;"",NOT(ISNUMBER(G62))),1,0),""),""))</f>
        <v/>
      </c>
      <c r="O62" s="17" t="str">
        <f>IF(D62="","",IF(OR(ISNUMBER(G62),I62&lt;&gt;"",H62&lt;&gt;""),A62,0))</f>
        <v/>
      </c>
    </row>
    <row r="63">
      <c r="A63" s="30">
        <v>59</v>
      </c>
      <c r="B63" s="18" t="str">
        <f>IF(OR(D63="",NOT(ISNUMBER(Plan!$B$10))),"",Plan!$B$10+A63-1)</f>
        <v/>
      </c>
      <c r="C63" s="17" t="str">
        <f>IF(D63="","",INT((A63-1)/7)+1)</f>
        <v/>
      </c>
      <c r="D63" s="17" t="str">
        <f>IF(INT((A63-1)/(2*Plan!$B$19))+1&gt;Plan!$B$21,"",INT((A63-1)/(2*Plan!$B$19))+1)</f>
        <v/>
      </c>
      <c r="E63" s="17" t="str">
        <f>IF(D63="","",IF(MOD(INT((A63-1)/Plan!$B$19),2)=0,INDEX(Plan!$C$26:$C$31,D63),INDEX(Plan!$F$26:$F$31,D63)))</f>
        <v/>
      </c>
      <c r="F63" s="17" t="str">
        <f>IF(D63="","",IF(MOD(A63-1,Plan!$B$19)&lt;Plan!$B$20,"ja","nein"))</f>
        <v/>
      </c>
      <c r="G63" s="15"/>
      <c r="H63" s="15"/>
      <c r="I63" s="13"/>
      <c r="J63" s="13"/>
      <c r="K63" s="16" t="str">
        <f>IF(D63="","",IF(F63="ja","nein: Umstelltag",IF(I63&lt;&gt;"","nein: besonderer Tag",IF(ISNUMBER(G63),"ja","nein: kein Wert"))))</f>
        <v/>
      </c>
      <c r="L63" s="17" t="str">
        <f>IF(D63="","",INT((A63-1)/Plan!$B$19)+1)</f>
        <v/>
      </c>
      <c r="M63" s="17" t="str">
        <f>IF(D63="","",IF(F63="nein",IF(A63&lt;=Auswertung!$B$41,IF(ISNUMBER(G63),1,0),""),""))</f>
        <v/>
      </c>
      <c r="N63" s="17" t="str">
        <f>IF(D63="","",IF(F63="nein",IF(A63&lt;=Auswertung!$B$41,IF(OR(I63&lt;&gt;"",NOT(ISNUMBER(G63))),1,0),""),""))</f>
        <v/>
      </c>
      <c r="O63" s="17" t="str">
        <f>IF(D63="","",IF(OR(ISNUMBER(G63),I63&lt;&gt;"",H63&lt;&gt;""),A63,0))</f>
        <v/>
      </c>
    </row>
    <row r="64">
      <c r="A64" s="30">
        <v>60</v>
      </c>
      <c r="B64" s="18" t="str">
        <f>IF(OR(D64="",NOT(ISNUMBER(Plan!$B$10))),"",Plan!$B$10+A64-1)</f>
        <v/>
      </c>
      <c r="C64" s="17" t="str">
        <f>IF(D64="","",INT((A64-1)/7)+1)</f>
        <v/>
      </c>
      <c r="D64" s="17" t="str">
        <f>IF(INT((A64-1)/(2*Plan!$B$19))+1&gt;Plan!$B$21,"",INT((A64-1)/(2*Plan!$B$19))+1)</f>
        <v/>
      </c>
      <c r="E64" s="17" t="str">
        <f>IF(D64="","",IF(MOD(INT((A64-1)/Plan!$B$19),2)=0,INDEX(Plan!$C$26:$C$31,D64),INDEX(Plan!$F$26:$F$31,D64)))</f>
        <v/>
      </c>
      <c r="F64" s="17" t="str">
        <f>IF(D64="","",IF(MOD(A64-1,Plan!$B$19)&lt;Plan!$B$20,"ja","nein"))</f>
        <v/>
      </c>
      <c r="G64" s="15"/>
      <c r="H64" s="15"/>
      <c r="I64" s="13"/>
      <c r="J64" s="13"/>
      <c r="K64" s="16" t="str">
        <f>IF(D64="","",IF(F64="ja","nein: Umstelltag",IF(I64&lt;&gt;"","nein: besonderer Tag",IF(ISNUMBER(G64),"ja","nein: kein Wert"))))</f>
        <v/>
      </c>
      <c r="L64" s="17" t="str">
        <f>IF(D64="","",INT((A64-1)/Plan!$B$19)+1)</f>
        <v/>
      </c>
      <c r="M64" s="17" t="str">
        <f>IF(D64="","",IF(F64="nein",IF(A64&lt;=Auswertung!$B$41,IF(ISNUMBER(G64),1,0),""),""))</f>
        <v/>
      </c>
      <c r="N64" s="17" t="str">
        <f>IF(D64="","",IF(F64="nein",IF(A64&lt;=Auswertung!$B$41,IF(OR(I64&lt;&gt;"",NOT(ISNUMBER(G64))),1,0),""),""))</f>
        <v/>
      </c>
      <c r="O64" s="17" t="str">
        <f>IF(D64="","",IF(OR(ISNUMBER(G64),I64&lt;&gt;"",H64&lt;&gt;""),A64,0))</f>
        <v/>
      </c>
    </row>
    <row r="65">
      <c r="A65" s="30">
        <v>61</v>
      </c>
      <c r="B65" s="18" t="str">
        <f>IF(OR(D65="",NOT(ISNUMBER(Plan!$B$10))),"",Plan!$B$10+A65-1)</f>
        <v/>
      </c>
      <c r="C65" s="17" t="str">
        <f>IF(D65="","",INT((A65-1)/7)+1)</f>
        <v/>
      </c>
      <c r="D65" s="17" t="str">
        <f>IF(INT((A65-1)/(2*Plan!$B$19))+1&gt;Plan!$B$21,"",INT((A65-1)/(2*Plan!$B$19))+1)</f>
        <v/>
      </c>
      <c r="E65" s="17" t="str">
        <f>IF(D65="","",IF(MOD(INT((A65-1)/Plan!$B$19),2)=0,INDEX(Plan!$C$26:$C$31,D65),INDEX(Plan!$F$26:$F$31,D65)))</f>
        <v/>
      </c>
      <c r="F65" s="17" t="str">
        <f>IF(D65="","",IF(MOD(A65-1,Plan!$B$19)&lt;Plan!$B$20,"ja","nein"))</f>
        <v/>
      </c>
      <c r="G65" s="15"/>
      <c r="H65" s="15"/>
      <c r="I65" s="13"/>
      <c r="J65" s="13"/>
      <c r="K65" s="16" t="str">
        <f>IF(D65="","",IF(F65="ja","nein: Umstelltag",IF(I65&lt;&gt;"","nein: besonderer Tag",IF(ISNUMBER(G65),"ja","nein: kein Wert"))))</f>
        <v/>
      </c>
      <c r="L65" s="17" t="str">
        <f>IF(D65="","",INT((A65-1)/Plan!$B$19)+1)</f>
        <v/>
      </c>
      <c r="M65" s="17" t="str">
        <f>IF(D65="","",IF(F65="nein",IF(A65&lt;=Auswertung!$B$41,IF(ISNUMBER(G65),1,0),""),""))</f>
        <v/>
      </c>
      <c r="N65" s="17" t="str">
        <f>IF(D65="","",IF(F65="nein",IF(A65&lt;=Auswertung!$B$41,IF(OR(I65&lt;&gt;"",NOT(ISNUMBER(G65))),1,0),""),""))</f>
        <v/>
      </c>
      <c r="O65" s="17" t="str">
        <f>IF(D65="","",IF(OR(ISNUMBER(G65),I65&lt;&gt;"",H65&lt;&gt;""),A65,0))</f>
        <v/>
      </c>
    </row>
    <row r="66">
      <c r="A66" s="30">
        <v>62</v>
      </c>
      <c r="B66" s="18" t="str">
        <f>IF(OR(D66="",NOT(ISNUMBER(Plan!$B$10))),"",Plan!$B$10+A66-1)</f>
        <v/>
      </c>
      <c r="C66" s="17" t="str">
        <f>IF(D66="","",INT((A66-1)/7)+1)</f>
        <v/>
      </c>
      <c r="D66" s="17" t="str">
        <f>IF(INT((A66-1)/(2*Plan!$B$19))+1&gt;Plan!$B$21,"",INT((A66-1)/(2*Plan!$B$19))+1)</f>
        <v/>
      </c>
      <c r="E66" s="17" t="str">
        <f>IF(D66="","",IF(MOD(INT((A66-1)/Plan!$B$19),2)=0,INDEX(Plan!$C$26:$C$31,D66),INDEX(Plan!$F$26:$F$31,D66)))</f>
        <v/>
      </c>
      <c r="F66" s="17" t="str">
        <f>IF(D66="","",IF(MOD(A66-1,Plan!$B$19)&lt;Plan!$B$20,"ja","nein"))</f>
        <v/>
      </c>
      <c r="G66" s="15"/>
      <c r="H66" s="15"/>
      <c r="I66" s="13"/>
      <c r="J66" s="13"/>
      <c r="K66" s="16" t="str">
        <f>IF(D66="","",IF(F66="ja","nein: Umstelltag",IF(I66&lt;&gt;"","nein: besonderer Tag",IF(ISNUMBER(G66),"ja","nein: kein Wert"))))</f>
        <v/>
      </c>
      <c r="L66" s="17" t="str">
        <f>IF(D66="","",INT((A66-1)/Plan!$B$19)+1)</f>
        <v/>
      </c>
      <c r="M66" s="17" t="str">
        <f>IF(D66="","",IF(F66="nein",IF(A66&lt;=Auswertung!$B$41,IF(ISNUMBER(G66),1,0),""),""))</f>
        <v/>
      </c>
      <c r="N66" s="17" t="str">
        <f>IF(D66="","",IF(F66="nein",IF(A66&lt;=Auswertung!$B$41,IF(OR(I66&lt;&gt;"",NOT(ISNUMBER(G66))),1,0),""),""))</f>
        <v/>
      </c>
      <c r="O66" s="17" t="str">
        <f>IF(D66="","",IF(OR(ISNUMBER(G66),I66&lt;&gt;"",H66&lt;&gt;""),A66,0))</f>
        <v/>
      </c>
    </row>
    <row r="67">
      <c r="A67" s="30">
        <v>63</v>
      </c>
      <c r="B67" s="18" t="str">
        <f>IF(OR(D67="",NOT(ISNUMBER(Plan!$B$10))),"",Plan!$B$10+A67-1)</f>
        <v/>
      </c>
      <c r="C67" s="17" t="str">
        <f>IF(D67="","",INT((A67-1)/7)+1)</f>
        <v/>
      </c>
      <c r="D67" s="17" t="str">
        <f>IF(INT((A67-1)/(2*Plan!$B$19))+1&gt;Plan!$B$21,"",INT((A67-1)/(2*Plan!$B$19))+1)</f>
        <v/>
      </c>
      <c r="E67" s="17" t="str">
        <f>IF(D67="","",IF(MOD(INT((A67-1)/Plan!$B$19),2)=0,INDEX(Plan!$C$26:$C$31,D67),INDEX(Plan!$F$26:$F$31,D67)))</f>
        <v/>
      </c>
      <c r="F67" s="17" t="str">
        <f>IF(D67="","",IF(MOD(A67-1,Plan!$B$19)&lt;Plan!$B$20,"ja","nein"))</f>
        <v/>
      </c>
      <c r="G67" s="15"/>
      <c r="H67" s="15"/>
      <c r="I67" s="13"/>
      <c r="J67" s="13"/>
      <c r="K67" s="16" t="str">
        <f>IF(D67="","",IF(F67="ja","nein: Umstelltag",IF(I67&lt;&gt;"","nein: besonderer Tag",IF(ISNUMBER(G67),"ja","nein: kein Wert"))))</f>
        <v/>
      </c>
      <c r="L67" s="17" t="str">
        <f>IF(D67="","",INT((A67-1)/Plan!$B$19)+1)</f>
        <v/>
      </c>
      <c r="M67" s="17" t="str">
        <f>IF(D67="","",IF(F67="nein",IF(A67&lt;=Auswertung!$B$41,IF(ISNUMBER(G67),1,0),""),""))</f>
        <v/>
      </c>
      <c r="N67" s="17" t="str">
        <f>IF(D67="","",IF(F67="nein",IF(A67&lt;=Auswertung!$B$41,IF(OR(I67&lt;&gt;"",NOT(ISNUMBER(G67))),1,0),""),""))</f>
        <v/>
      </c>
      <c r="O67" s="17" t="str">
        <f>IF(D67="","",IF(OR(ISNUMBER(G67),I67&lt;&gt;"",H67&lt;&gt;""),A67,0))</f>
        <v/>
      </c>
    </row>
    <row r="68">
      <c r="A68" s="30">
        <v>64</v>
      </c>
      <c r="B68" s="18" t="str">
        <f>IF(OR(D68="",NOT(ISNUMBER(Plan!$B$10))),"",Plan!$B$10+A68-1)</f>
        <v/>
      </c>
      <c r="C68" s="17" t="str">
        <f>IF(D68="","",INT((A68-1)/7)+1)</f>
        <v/>
      </c>
      <c r="D68" s="17" t="str">
        <f>IF(INT((A68-1)/(2*Plan!$B$19))+1&gt;Plan!$B$21,"",INT((A68-1)/(2*Plan!$B$19))+1)</f>
        <v/>
      </c>
      <c r="E68" s="17" t="str">
        <f>IF(D68="","",IF(MOD(INT((A68-1)/Plan!$B$19),2)=0,INDEX(Plan!$C$26:$C$31,D68),INDEX(Plan!$F$26:$F$31,D68)))</f>
        <v/>
      </c>
      <c r="F68" s="17" t="str">
        <f>IF(D68="","",IF(MOD(A68-1,Plan!$B$19)&lt;Plan!$B$20,"ja","nein"))</f>
        <v/>
      </c>
      <c r="G68" s="15"/>
      <c r="H68" s="15"/>
      <c r="I68" s="13"/>
      <c r="J68" s="13"/>
      <c r="K68" s="16" t="str">
        <f>IF(D68="","",IF(F68="ja","nein: Umstelltag",IF(I68&lt;&gt;"","nein: besonderer Tag",IF(ISNUMBER(G68),"ja","nein: kein Wert"))))</f>
        <v/>
      </c>
      <c r="L68" s="17" t="str">
        <f>IF(D68="","",INT((A68-1)/Plan!$B$19)+1)</f>
        <v/>
      </c>
      <c r="M68" s="17" t="str">
        <f>IF(D68="","",IF(F68="nein",IF(A68&lt;=Auswertung!$B$41,IF(ISNUMBER(G68),1,0),""),""))</f>
        <v/>
      </c>
      <c r="N68" s="17" t="str">
        <f>IF(D68="","",IF(F68="nein",IF(A68&lt;=Auswertung!$B$41,IF(OR(I68&lt;&gt;"",NOT(ISNUMBER(G68))),1,0),""),""))</f>
        <v/>
      </c>
      <c r="O68" s="17" t="str">
        <f>IF(D68="","",IF(OR(ISNUMBER(G68),I68&lt;&gt;"",H68&lt;&gt;""),A68,0))</f>
        <v/>
      </c>
    </row>
    <row r="69">
      <c r="A69" s="30">
        <v>65</v>
      </c>
      <c r="B69" s="18" t="str">
        <f>IF(OR(D69="",NOT(ISNUMBER(Plan!$B$10))),"",Plan!$B$10+A69-1)</f>
        <v/>
      </c>
      <c r="C69" s="17" t="str">
        <f>IF(D69="","",INT((A69-1)/7)+1)</f>
        <v/>
      </c>
      <c r="D69" s="17" t="str">
        <f>IF(INT((A69-1)/(2*Plan!$B$19))+1&gt;Plan!$B$21,"",INT((A69-1)/(2*Plan!$B$19))+1)</f>
        <v/>
      </c>
      <c r="E69" s="17" t="str">
        <f>IF(D69="","",IF(MOD(INT((A69-1)/Plan!$B$19),2)=0,INDEX(Plan!$C$26:$C$31,D69),INDEX(Plan!$F$26:$F$31,D69)))</f>
        <v/>
      </c>
      <c r="F69" s="17" t="str">
        <f>IF(D69="","",IF(MOD(A69-1,Plan!$B$19)&lt;Plan!$B$20,"ja","nein"))</f>
        <v/>
      </c>
      <c r="G69" s="15"/>
      <c r="H69" s="15"/>
      <c r="I69" s="13"/>
      <c r="J69" s="13"/>
      <c r="K69" s="16" t="str">
        <f>IF(D69="","",IF(F69="ja","nein: Umstelltag",IF(I69&lt;&gt;"","nein: besonderer Tag",IF(ISNUMBER(G69),"ja","nein: kein Wert"))))</f>
        <v/>
      </c>
      <c r="L69" s="17" t="str">
        <f>IF(D69="","",INT((A69-1)/Plan!$B$19)+1)</f>
        <v/>
      </c>
      <c r="M69" s="17" t="str">
        <f>IF(D69="","",IF(F69="nein",IF(A69&lt;=Auswertung!$B$41,IF(ISNUMBER(G69),1,0),""),""))</f>
        <v/>
      </c>
      <c r="N69" s="17" t="str">
        <f>IF(D69="","",IF(F69="nein",IF(A69&lt;=Auswertung!$B$41,IF(OR(I69&lt;&gt;"",NOT(ISNUMBER(G69))),1,0),""),""))</f>
        <v/>
      </c>
      <c r="O69" s="17" t="str">
        <f>IF(D69="","",IF(OR(ISNUMBER(G69),I69&lt;&gt;"",H69&lt;&gt;""),A69,0))</f>
        <v/>
      </c>
    </row>
    <row r="70">
      <c r="A70" s="30">
        <v>66</v>
      </c>
      <c r="B70" s="18" t="str">
        <f>IF(OR(D70="",NOT(ISNUMBER(Plan!$B$10))),"",Plan!$B$10+A70-1)</f>
        <v/>
      </c>
      <c r="C70" s="17" t="str">
        <f>IF(D70="","",INT((A70-1)/7)+1)</f>
        <v/>
      </c>
      <c r="D70" s="17" t="str">
        <f>IF(INT((A70-1)/(2*Plan!$B$19))+1&gt;Plan!$B$21,"",INT((A70-1)/(2*Plan!$B$19))+1)</f>
        <v/>
      </c>
      <c r="E70" s="17" t="str">
        <f>IF(D70="","",IF(MOD(INT((A70-1)/Plan!$B$19),2)=0,INDEX(Plan!$C$26:$C$31,D70),INDEX(Plan!$F$26:$F$31,D70)))</f>
        <v/>
      </c>
      <c r="F70" s="17" t="str">
        <f>IF(D70="","",IF(MOD(A70-1,Plan!$B$19)&lt;Plan!$B$20,"ja","nein"))</f>
        <v/>
      </c>
      <c r="G70" s="15"/>
      <c r="H70" s="15"/>
      <c r="I70" s="13"/>
      <c r="J70" s="13"/>
      <c r="K70" s="16" t="str">
        <f>IF(D70="","",IF(F70="ja","nein: Umstelltag",IF(I70&lt;&gt;"","nein: besonderer Tag",IF(ISNUMBER(G70),"ja","nein: kein Wert"))))</f>
        <v/>
      </c>
      <c r="L70" s="17" t="str">
        <f>IF(D70="","",INT((A70-1)/Plan!$B$19)+1)</f>
        <v/>
      </c>
      <c r="M70" s="17" t="str">
        <f>IF(D70="","",IF(F70="nein",IF(A70&lt;=Auswertung!$B$41,IF(ISNUMBER(G70),1,0),""),""))</f>
        <v/>
      </c>
      <c r="N70" s="17" t="str">
        <f>IF(D70="","",IF(F70="nein",IF(A70&lt;=Auswertung!$B$41,IF(OR(I70&lt;&gt;"",NOT(ISNUMBER(G70))),1,0),""),""))</f>
        <v/>
      </c>
      <c r="O70" s="17" t="str">
        <f>IF(D70="","",IF(OR(ISNUMBER(G70),I70&lt;&gt;"",H70&lt;&gt;""),A70,0))</f>
        <v/>
      </c>
    </row>
    <row r="71">
      <c r="A71" s="30">
        <v>67</v>
      </c>
      <c r="B71" s="18" t="str">
        <f>IF(OR(D71="",NOT(ISNUMBER(Plan!$B$10))),"",Plan!$B$10+A71-1)</f>
        <v/>
      </c>
      <c r="C71" s="17" t="str">
        <f>IF(D71="","",INT((A71-1)/7)+1)</f>
        <v/>
      </c>
      <c r="D71" s="17" t="str">
        <f>IF(INT((A71-1)/(2*Plan!$B$19))+1&gt;Plan!$B$21,"",INT((A71-1)/(2*Plan!$B$19))+1)</f>
        <v/>
      </c>
      <c r="E71" s="17" t="str">
        <f>IF(D71="","",IF(MOD(INT((A71-1)/Plan!$B$19),2)=0,INDEX(Plan!$C$26:$C$31,D71),INDEX(Plan!$F$26:$F$31,D71)))</f>
        <v/>
      </c>
      <c r="F71" s="17" t="str">
        <f>IF(D71="","",IF(MOD(A71-1,Plan!$B$19)&lt;Plan!$B$20,"ja","nein"))</f>
        <v/>
      </c>
      <c r="G71" s="15"/>
      <c r="H71" s="15"/>
      <c r="I71" s="13"/>
      <c r="J71" s="13"/>
      <c r="K71" s="16" t="str">
        <f>IF(D71="","",IF(F71="ja","nein: Umstelltag",IF(I71&lt;&gt;"","nein: besonderer Tag",IF(ISNUMBER(G71),"ja","nein: kein Wert"))))</f>
        <v/>
      </c>
      <c r="L71" s="17" t="str">
        <f>IF(D71="","",INT((A71-1)/Plan!$B$19)+1)</f>
        <v/>
      </c>
      <c r="M71" s="17" t="str">
        <f>IF(D71="","",IF(F71="nein",IF(A71&lt;=Auswertung!$B$41,IF(ISNUMBER(G71),1,0),""),""))</f>
        <v/>
      </c>
      <c r="N71" s="17" t="str">
        <f>IF(D71="","",IF(F71="nein",IF(A71&lt;=Auswertung!$B$41,IF(OR(I71&lt;&gt;"",NOT(ISNUMBER(G71))),1,0),""),""))</f>
        <v/>
      </c>
      <c r="O71" s="17" t="str">
        <f>IF(D71="","",IF(OR(ISNUMBER(G71),I71&lt;&gt;"",H71&lt;&gt;""),A71,0))</f>
        <v/>
      </c>
    </row>
    <row r="72">
      <c r="A72" s="30">
        <v>68</v>
      </c>
      <c r="B72" s="18" t="str">
        <f>IF(OR(D72="",NOT(ISNUMBER(Plan!$B$10))),"",Plan!$B$10+A72-1)</f>
        <v/>
      </c>
      <c r="C72" s="17" t="str">
        <f>IF(D72="","",INT((A72-1)/7)+1)</f>
        <v/>
      </c>
      <c r="D72" s="17" t="str">
        <f>IF(INT((A72-1)/(2*Plan!$B$19))+1&gt;Plan!$B$21,"",INT((A72-1)/(2*Plan!$B$19))+1)</f>
        <v/>
      </c>
      <c r="E72" s="17" t="str">
        <f>IF(D72="","",IF(MOD(INT((A72-1)/Plan!$B$19),2)=0,INDEX(Plan!$C$26:$C$31,D72),INDEX(Plan!$F$26:$F$31,D72)))</f>
        <v/>
      </c>
      <c r="F72" s="17" t="str">
        <f>IF(D72="","",IF(MOD(A72-1,Plan!$B$19)&lt;Plan!$B$20,"ja","nein"))</f>
        <v/>
      </c>
      <c r="G72" s="15"/>
      <c r="H72" s="15"/>
      <c r="I72" s="13"/>
      <c r="J72" s="13"/>
      <c r="K72" s="16" t="str">
        <f>IF(D72="","",IF(F72="ja","nein: Umstelltag",IF(I72&lt;&gt;"","nein: besonderer Tag",IF(ISNUMBER(G72),"ja","nein: kein Wert"))))</f>
        <v/>
      </c>
      <c r="L72" s="17" t="str">
        <f>IF(D72="","",INT((A72-1)/Plan!$B$19)+1)</f>
        <v/>
      </c>
      <c r="M72" s="17" t="str">
        <f>IF(D72="","",IF(F72="nein",IF(A72&lt;=Auswertung!$B$41,IF(ISNUMBER(G72),1,0),""),""))</f>
        <v/>
      </c>
      <c r="N72" s="17" t="str">
        <f>IF(D72="","",IF(F72="nein",IF(A72&lt;=Auswertung!$B$41,IF(OR(I72&lt;&gt;"",NOT(ISNUMBER(G72))),1,0),""),""))</f>
        <v/>
      </c>
      <c r="O72" s="17" t="str">
        <f>IF(D72="","",IF(OR(ISNUMBER(G72),I72&lt;&gt;"",H72&lt;&gt;""),A72,0))</f>
        <v/>
      </c>
    </row>
    <row r="73">
      <c r="A73" s="30">
        <v>69</v>
      </c>
      <c r="B73" s="18" t="str">
        <f>IF(OR(D73="",NOT(ISNUMBER(Plan!$B$10))),"",Plan!$B$10+A73-1)</f>
        <v/>
      </c>
      <c r="C73" s="17" t="str">
        <f>IF(D73="","",INT((A73-1)/7)+1)</f>
        <v/>
      </c>
      <c r="D73" s="17" t="str">
        <f>IF(INT((A73-1)/(2*Plan!$B$19))+1&gt;Plan!$B$21,"",INT((A73-1)/(2*Plan!$B$19))+1)</f>
        <v/>
      </c>
      <c r="E73" s="17" t="str">
        <f>IF(D73="","",IF(MOD(INT((A73-1)/Plan!$B$19),2)=0,INDEX(Plan!$C$26:$C$31,D73),INDEX(Plan!$F$26:$F$31,D73)))</f>
        <v/>
      </c>
      <c r="F73" s="17" t="str">
        <f>IF(D73="","",IF(MOD(A73-1,Plan!$B$19)&lt;Plan!$B$20,"ja","nein"))</f>
        <v/>
      </c>
      <c r="G73" s="15"/>
      <c r="H73" s="15"/>
      <c r="I73" s="13"/>
      <c r="J73" s="13"/>
      <c r="K73" s="16" t="str">
        <f>IF(D73="","",IF(F73="ja","nein: Umstelltag",IF(I73&lt;&gt;"","nein: besonderer Tag",IF(ISNUMBER(G73),"ja","nein: kein Wert"))))</f>
        <v/>
      </c>
      <c r="L73" s="17" t="str">
        <f>IF(D73="","",INT((A73-1)/Plan!$B$19)+1)</f>
        <v/>
      </c>
      <c r="M73" s="17" t="str">
        <f>IF(D73="","",IF(F73="nein",IF(A73&lt;=Auswertung!$B$41,IF(ISNUMBER(G73),1,0),""),""))</f>
        <v/>
      </c>
      <c r="N73" s="17" t="str">
        <f>IF(D73="","",IF(F73="nein",IF(A73&lt;=Auswertung!$B$41,IF(OR(I73&lt;&gt;"",NOT(ISNUMBER(G73))),1,0),""),""))</f>
        <v/>
      </c>
      <c r="O73" s="17" t="str">
        <f>IF(D73="","",IF(OR(ISNUMBER(G73),I73&lt;&gt;"",H73&lt;&gt;""),A73,0))</f>
        <v/>
      </c>
    </row>
    <row r="74">
      <c r="A74" s="30">
        <v>70</v>
      </c>
      <c r="B74" s="18" t="str">
        <f>IF(OR(D74="",NOT(ISNUMBER(Plan!$B$10))),"",Plan!$B$10+A74-1)</f>
        <v/>
      </c>
      <c r="C74" s="17" t="str">
        <f>IF(D74="","",INT((A74-1)/7)+1)</f>
        <v/>
      </c>
      <c r="D74" s="17" t="str">
        <f>IF(INT((A74-1)/(2*Plan!$B$19))+1&gt;Plan!$B$21,"",INT((A74-1)/(2*Plan!$B$19))+1)</f>
        <v/>
      </c>
      <c r="E74" s="17" t="str">
        <f>IF(D74="","",IF(MOD(INT((A74-1)/Plan!$B$19),2)=0,INDEX(Plan!$C$26:$C$31,D74),INDEX(Plan!$F$26:$F$31,D74)))</f>
        <v/>
      </c>
      <c r="F74" s="17" t="str">
        <f>IF(D74="","",IF(MOD(A74-1,Plan!$B$19)&lt;Plan!$B$20,"ja","nein"))</f>
        <v/>
      </c>
      <c r="G74" s="15"/>
      <c r="H74" s="15"/>
      <c r="I74" s="13"/>
      <c r="J74" s="13"/>
      <c r="K74" s="16" t="str">
        <f>IF(D74="","",IF(F74="ja","nein: Umstelltag",IF(I74&lt;&gt;"","nein: besonderer Tag",IF(ISNUMBER(G74),"ja","nein: kein Wert"))))</f>
        <v/>
      </c>
      <c r="L74" s="17" t="str">
        <f>IF(D74="","",INT((A74-1)/Plan!$B$19)+1)</f>
        <v/>
      </c>
      <c r="M74" s="17" t="str">
        <f>IF(D74="","",IF(F74="nein",IF(A74&lt;=Auswertung!$B$41,IF(ISNUMBER(G74),1,0),""),""))</f>
        <v/>
      </c>
      <c r="N74" s="17" t="str">
        <f>IF(D74="","",IF(F74="nein",IF(A74&lt;=Auswertung!$B$41,IF(OR(I74&lt;&gt;"",NOT(ISNUMBER(G74))),1,0),""),""))</f>
        <v/>
      </c>
      <c r="O74" s="17" t="str">
        <f>IF(D74="","",IF(OR(ISNUMBER(G74),I74&lt;&gt;"",H74&lt;&gt;""),A74,0))</f>
        <v/>
      </c>
    </row>
    <row r="75">
      <c r="A75" s="30">
        <v>71</v>
      </c>
      <c r="B75" s="18" t="str">
        <f>IF(OR(D75="",NOT(ISNUMBER(Plan!$B$10))),"",Plan!$B$10+A75-1)</f>
        <v/>
      </c>
      <c r="C75" s="17" t="str">
        <f>IF(D75="","",INT((A75-1)/7)+1)</f>
        <v/>
      </c>
      <c r="D75" s="17" t="str">
        <f>IF(INT((A75-1)/(2*Plan!$B$19))+1&gt;Plan!$B$21,"",INT((A75-1)/(2*Plan!$B$19))+1)</f>
        <v/>
      </c>
      <c r="E75" s="17" t="str">
        <f>IF(D75="","",IF(MOD(INT((A75-1)/Plan!$B$19),2)=0,INDEX(Plan!$C$26:$C$31,D75),INDEX(Plan!$F$26:$F$31,D75)))</f>
        <v/>
      </c>
      <c r="F75" s="17" t="str">
        <f>IF(D75="","",IF(MOD(A75-1,Plan!$B$19)&lt;Plan!$B$20,"ja","nein"))</f>
        <v/>
      </c>
      <c r="G75" s="15"/>
      <c r="H75" s="15"/>
      <c r="I75" s="13"/>
      <c r="J75" s="13"/>
      <c r="K75" s="16" t="str">
        <f>IF(D75="","",IF(F75="ja","nein: Umstelltag",IF(I75&lt;&gt;"","nein: besonderer Tag",IF(ISNUMBER(G75),"ja","nein: kein Wert"))))</f>
        <v/>
      </c>
      <c r="L75" s="17" t="str">
        <f>IF(D75="","",INT((A75-1)/Plan!$B$19)+1)</f>
        <v/>
      </c>
      <c r="M75" s="17" t="str">
        <f>IF(D75="","",IF(F75="nein",IF(A75&lt;=Auswertung!$B$41,IF(ISNUMBER(G75),1,0),""),""))</f>
        <v/>
      </c>
      <c r="N75" s="17" t="str">
        <f>IF(D75="","",IF(F75="nein",IF(A75&lt;=Auswertung!$B$41,IF(OR(I75&lt;&gt;"",NOT(ISNUMBER(G75))),1,0),""),""))</f>
        <v/>
      </c>
      <c r="O75" s="17" t="str">
        <f>IF(D75="","",IF(OR(ISNUMBER(G75),I75&lt;&gt;"",H75&lt;&gt;""),A75,0))</f>
        <v/>
      </c>
    </row>
    <row r="76">
      <c r="A76" s="30">
        <v>72</v>
      </c>
      <c r="B76" s="18" t="str">
        <f>IF(OR(D76="",NOT(ISNUMBER(Plan!$B$10))),"",Plan!$B$10+A76-1)</f>
        <v/>
      </c>
      <c r="C76" s="17" t="str">
        <f>IF(D76="","",INT((A76-1)/7)+1)</f>
        <v/>
      </c>
      <c r="D76" s="17" t="str">
        <f>IF(INT((A76-1)/(2*Plan!$B$19))+1&gt;Plan!$B$21,"",INT((A76-1)/(2*Plan!$B$19))+1)</f>
        <v/>
      </c>
      <c r="E76" s="17" t="str">
        <f>IF(D76="","",IF(MOD(INT((A76-1)/Plan!$B$19),2)=0,INDEX(Plan!$C$26:$C$31,D76),INDEX(Plan!$F$26:$F$31,D76)))</f>
        <v/>
      </c>
      <c r="F76" s="17" t="str">
        <f>IF(D76="","",IF(MOD(A76-1,Plan!$B$19)&lt;Plan!$B$20,"ja","nein"))</f>
        <v/>
      </c>
      <c r="G76" s="15"/>
      <c r="H76" s="15"/>
      <c r="I76" s="13"/>
      <c r="J76" s="13"/>
      <c r="K76" s="16" t="str">
        <f>IF(D76="","",IF(F76="ja","nein: Umstelltag",IF(I76&lt;&gt;"","nein: besonderer Tag",IF(ISNUMBER(G76),"ja","nein: kein Wert"))))</f>
        <v/>
      </c>
      <c r="L76" s="17" t="str">
        <f>IF(D76="","",INT((A76-1)/Plan!$B$19)+1)</f>
        <v/>
      </c>
      <c r="M76" s="17" t="str">
        <f>IF(D76="","",IF(F76="nein",IF(A76&lt;=Auswertung!$B$41,IF(ISNUMBER(G76),1,0),""),""))</f>
        <v/>
      </c>
      <c r="N76" s="17" t="str">
        <f>IF(D76="","",IF(F76="nein",IF(A76&lt;=Auswertung!$B$41,IF(OR(I76&lt;&gt;"",NOT(ISNUMBER(G76))),1,0),""),""))</f>
        <v/>
      </c>
      <c r="O76" s="17" t="str">
        <f>IF(D76="","",IF(OR(ISNUMBER(G76),I76&lt;&gt;"",H76&lt;&gt;""),A76,0))</f>
        <v/>
      </c>
    </row>
    <row r="77">
      <c r="A77" s="30">
        <v>73</v>
      </c>
      <c r="B77" s="18" t="str">
        <f>IF(OR(D77="",NOT(ISNUMBER(Plan!$B$10))),"",Plan!$B$10+A77-1)</f>
        <v/>
      </c>
      <c r="C77" s="17" t="str">
        <f>IF(D77="","",INT((A77-1)/7)+1)</f>
        <v/>
      </c>
      <c r="D77" s="17" t="str">
        <f>IF(INT((A77-1)/(2*Plan!$B$19))+1&gt;Plan!$B$21,"",INT((A77-1)/(2*Plan!$B$19))+1)</f>
        <v/>
      </c>
      <c r="E77" s="17" t="str">
        <f>IF(D77="","",IF(MOD(INT((A77-1)/Plan!$B$19),2)=0,INDEX(Plan!$C$26:$C$31,D77),INDEX(Plan!$F$26:$F$31,D77)))</f>
        <v/>
      </c>
      <c r="F77" s="17" t="str">
        <f>IF(D77="","",IF(MOD(A77-1,Plan!$B$19)&lt;Plan!$B$20,"ja","nein"))</f>
        <v/>
      </c>
      <c r="G77" s="15"/>
      <c r="H77" s="15"/>
      <c r="I77" s="13"/>
      <c r="J77" s="13"/>
      <c r="K77" s="16" t="str">
        <f>IF(D77="","",IF(F77="ja","nein: Umstelltag",IF(I77&lt;&gt;"","nein: besonderer Tag",IF(ISNUMBER(G77),"ja","nein: kein Wert"))))</f>
        <v/>
      </c>
      <c r="L77" s="17" t="str">
        <f>IF(D77="","",INT((A77-1)/Plan!$B$19)+1)</f>
        <v/>
      </c>
      <c r="M77" s="17" t="str">
        <f>IF(D77="","",IF(F77="nein",IF(A77&lt;=Auswertung!$B$41,IF(ISNUMBER(G77),1,0),""),""))</f>
        <v/>
      </c>
      <c r="N77" s="17" t="str">
        <f>IF(D77="","",IF(F77="nein",IF(A77&lt;=Auswertung!$B$41,IF(OR(I77&lt;&gt;"",NOT(ISNUMBER(G77))),1,0),""),""))</f>
        <v/>
      </c>
      <c r="O77" s="17" t="str">
        <f>IF(D77="","",IF(OR(ISNUMBER(G77),I77&lt;&gt;"",H77&lt;&gt;""),A77,0))</f>
        <v/>
      </c>
    </row>
    <row r="78">
      <c r="A78" s="30">
        <v>74</v>
      </c>
      <c r="B78" s="18" t="str">
        <f>IF(OR(D78="",NOT(ISNUMBER(Plan!$B$10))),"",Plan!$B$10+A78-1)</f>
        <v/>
      </c>
      <c r="C78" s="17" t="str">
        <f>IF(D78="","",INT((A78-1)/7)+1)</f>
        <v/>
      </c>
      <c r="D78" s="17" t="str">
        <f>IF(INT((A78-1)/(2*Plan!$B$19))+1&gt;Plan!$B$21,"",INT((A78-1)/(2*Plan!$B$19))+1)</f>
        <v/>
      </c>
      <c r="E78" s="17" t="str">
        <f>IF(D78="","",IF(MOD(INT((A78-1)/Plan!$B$19),2)=0,INDEX(Plan!$C$26:$C$31,D78),INDEX(Plan!$F$26:$F$31,D78)))</f>
        <v/>
      </c>
      <c r="F78" s="17" t="str">
        <f>IF(D78="","",IF(MOD(A78-1,Plan!$B$19)&lt;Plan!$B$20,"ja","nein"))</f>
        <v/>
      </c>
      <c r="G78" s="15"/>
      <c r="H78" s="15"/>
      <c r="I78" s="13"/>
      <c r="J78" s="13"/>
      <c r="K78" s="16" t="str">
        <f>IF(D78="","",IF(F78="ja","nein: Umstelltag",IF(I78&lt;&gt;"","nein: besonderer Tag",IF(ISNUMBER(G78),"ja","nein: kein Wert"))))</f>
        <v/>
      </c>
      <c r="L78" s="17" t="str">
        <f>IF(D78="","",INT((A78-1)/Plan!$B$19)+1)</f>
        <v/>
      </c>
      <c r="M78" s="17" t="str">
        <f>IF(D78="","",IF(F78="nein",IF(A78&lt;=Auswertung!$B$41,IF(ISNUMBER(G78),1,0),""),""))</f>
        <v/>
      </c>
      <c r="N78" s="17" t="str">
        <f>IF(D78="","",IF(F78="nein",IF(A78&lt;=Auswertung!$B$41,IF(OR(I78&lt;&gt;"",NOT(ISNUMBER(G78))),1,0),""),""))</f>
        <v/>
      </c>
      <c r="O78" s="17" t="str">
        <f>IF(D78="","",IF(OR(ISNUMBER(G78),I78&lt;&gt;"",H78&lt;&gt;""),A78,0))</f>
        <v/>
      </c>
    </row>
    <row r="79">
      <c r="A79" s="30">
        <v>75</v>
      </c>
      <c r="B79" s="18" t="str">
        <f>IF(OR(D79="",NOT(ISNUMBER(Plan!$B$10))),"",Plan!$B$10+A79-1)</f>
        <v/>
      </c>
      <c r="C79" s="17" t="str">
        <f>IF(D79="","",INT((A79-1)/7)+1)</f>
        <v/>
      </c>
      <c r="D79" s="17" t="str">
        <f>IF(INT((A79-1)/(2*Plan!$B$19))+1&gt;Plan!$B$21,"",INT((A79-1)/(2*Plan!$B$19))+1)</f>
        <v/>
      </c>
      <c r="E79" s="17" t="str">
        <f>IF(D79="","",IF(MOD(INT((A79-1)/Plan!$B$19),2)=0,INDEX(Plan!$C$26:$C$31,D79),INDEX(Plan!$F$26:$F$31,D79)))</f>
        <v/>
      </c>
      <c r="F79" s="17" t="str">
        <f>IF(D79="","",IF(MOD(A79-1,Plan!$B$19)&lt;Plan!$B$20,"ja","nein"))</f>
        <v/>
      </c>
      <c r="G79" s="15"/>
      <c r="H79" s="15"/>
      <c r="I79" s="13"/>
      <c r="J79" s="13"/>
      <c r="K79" s="16" t="str">
        <f>IF(D79="","",IF(F79="ja","nein: Umstelltag",IF(I79&lt;&gt;"","nein: besonderer Tag",IF(ISNUMBER(G79),"ja","nein: kein Wert"))))</f>
        <v/>
      </c>
      <c r="L79" s="17" t="str">
        <f>IF(D79="","",INT((A79-1)/Plan!$B$19)+1)</f>
        <v/>
      </c>
      <c r="M79" s="17" t="str">
        <f>IF(D79="","",IF(F79="nein",IF(A79&lt;=Auswertung!$B$41,IF(ISNUMBER(G79),1,0),""),""))</f>
        <v/>
      </c>
      <c r="N79" s="17" t="str">
        <f>IF(D79="","",IF(F79="nein",IF(A79&lt;=Auswertung!$B$41,IF(OR(I79&lt;&gt;"",NOT(ISNUMBER(G79))),1,0),""),""))</f>
        <v/>
      </c>
      <c r="O79" s="17" t="str">
        <f>IF(D79="","",IF(OR(ISNUMBER(G79),I79&lt;&gt;"",H79&lt;&gt;""),A79,0))</f>
        <v/>
      </c>
    </row>
    <row r="80">
      <c r="A80" s="30">
        <v>76</v>
      </c>
      <c r="B80" s="18" t="str">
        <f>IF(OR(D80="",NOT(ISNUMBER(Plan!$B$10))),"",Plan!$B$10+A80-1)</f>
        <v/>
      </c>
      <c r="C80" s="17" t="str">
        <f>IF(D80="","",INT((A80-1)/7)+1)</f>
        <v/>
      </c>
      <c r="D80" s="17" t="str">
        <f>IF(INT((A80-1)/(2*Plan!$B$19))+1&gt;Plan!$B$21,"",INT((A80-1)/(2*Plan!$B$19))+1)</f>
        <v/>
      </c>
      <c r="E80" s="17" t="str">
        <f>IF(D80="","",IF(MOD(INT((A80-1)/Plan!$B$19),2)=0,INDEX(Plan!$C$26:$C$31,D80),INDEX(Plan!$F$26:$F$31,D80)))</f>
        <v/>
      </c>
      <c r="F80" s="17" t="str">
        <f>IF(D80="","",IF(MOD(A80-1,Plan!$B$19)&lt;Plan!$B$20,"ja","nein"))</f>
        <v/>
      </c>
      <c r="G80" s="15"/>
      <c r="H80" s="15"/>
      <c r="I80" s="13"/>
      <c r="J80" s="13"/>
      <c r="K80" s="16" t="str">
        <f>IF(D80="","",IF(F80="ja","nein: Umstelltag",IF(I80&lt;&gt;"","nein: besonderer Tag",IF(ISNUMBER(G80),"ja","nein: kein Wert"))))</f>
        <v/>
      </c>
      <c r="L80" s="17" t="str">
        <f>IF(D80="","",INT((A80-1)/Plan!$B$19)+1)</f>
        <v/>
      </c>
      <c r="M80" s="17" t="str">
        <f>IF(D80="","",IF(F80="nein",IF(A80&lt;=Auswertung!$B$41,IF(ISNUMBER(G80),1,0),""),""))</f>
        <v/>
      </c>
      <c r="N80" s="17" t="str">
        <f>IF(D80="","",IF(F80="nein",IF(A80&lt;=Auswertung!$B$41,IF(OR(I80&lt;&gt;"",NOT(ISNUMBER(G80))),1,0),""),""))</f>
        <v/>
      </c>
      <c r="O80" s="17" t="str">
        <f>IF(D80="","",IF(OR(ISNUMBER(G80),I80&lt;&gt;"",H80&lt;&gt;""),A80,0))</f>
        <v/>
      </c>
    </row>
    <row r="81">
      <c r="A81" s="30">
        <v>77</v>
      </c>
      <c r="B81" s="18" t="str">
        <f>IF(OR(D81="",NOT(ISNUMBER(Plan!$B$10))),"",Plan!$B$10+A81-1)</f>
        <v/>
      </c>
      <c r="C81" s="17" t="str">
        <f>IF(D81="","",INT((A81-1)/7)+1)</f>
        <v/>
      </c>
      <c r="D81" s="17" t="str">
        <f>IF(INT((A81-1)/(2*Plan!$B$19))+1&gt;Plan!$B$21,"",INT((A81-1)/(2*Plan!$B$19))+1)</f>
        <v/>
      </c>
      <c r="E81" s="17" t="str">
        <f>IF(D81="","",IF(MOD(INT((A81-1)/Plan!$B$19),2)=0,INDEX(Plan!$C$26:$C$31,D81),INDEX(Plan!$F$26:$F$31,D81)))</f>
        <v/>
      </c>
      <c r="F81" s="17" t="str">
        <f>IF(D81="","",IF(MOD(A81-1,Plan!$B$19)&lt;Plan!$B$20,"ja","nein"))</f>
        <v/>
      </c>
      <c r="G81" s="15"/>
      <c r="H81" s="15"/>
      <c r="I81" s="13"/>
      <c r="J81" s="13"/>
      <c r="K81" s="16" t="str">
        <f>IF(D81="","",IF(F81="ja","nein: Umstelltag",IF(I81&lt;&gt;"","nein: besonderer Tag",IF(ISNUMBER(G81),"ja","nein: kein Wert"))))</f>
        <v/>
      </c>
      <c r="L81" s="17" t="str">
        <f>IF(D81="","",INT((A81-1)/Plan!$B$19)+1)</f>
        <v/>
      </c>
      <c r="M81" s="17" t="str">
        <f>IF(D81="","",IF(F81="nein",IF(A81&lt;=Auswertung!$B$41,IF(ISNUMBER(G81),1,0),""),""))</f>
        <v/>
      </c>
      <c r="N81" s="17" t="str">
        <f>IF(D81="","",IF(F81="nein",IF(A81&lt;=Auswertung!$B$41,IF(OR(I81&lt;&gt;"",NOT(ISNUMBER(G81))),1,0),""),""))</f>
        <v/>
      </c>
      <c r="O81" s="17" t="str">
        <f>IF(D81="","",IF(OR(ISNUMBER(G81),I81&lt;&gt;"",H81&lt;&gt;""),A81,0))</f>
        <v/>
      </c>
    </row>
    <row r="82">
      <c r="A82" s="30">
        <v>78</v>
      </c>
      <c r="B82" s="18" t="str">
        <f>IF(OR(D82="",NOT(ISNUMBER(Plan!$B$10))),"",Plan!$B$10+A82-1)</f>
        <v/>
      </c>
      <c r="C82" s="17" t="str">
        <f>IF(D82="","",INT((A82-1)/7)+1)</f>
        <v/>
      </c>
      <c r="D82" s="17" t="str">
        <f>IF(INT((A82-1)/(2*Plan!$B$19))+1&gt;Plan!$B$21,"",INT((A82-1)/(2*Plan!$B$19))+1)</f>
        <v/>
      </c>
      <c r="E82" s="17" t="str">
        <f>IF(D82="","",IF(MOD(INT((A82-1)/Plan!$B$19),2)=0,INDEX(Plan!$C$26:$C$31,D82),INDEX(Plan!$F$26:$F$31,D82)))</f>
        <v/>
      </c>
      <c r="F82" s="17" t="str">
        <f>IF(D82="","",IF(MOD(A82-1,Plan!$B$19)&lt;Plan!$B$20,"ja","nein"))</f>
        <v/>
      </c>
      <c r="G82" s="15"/>
      <c r="H82" s="15"/>
      <c r="I82" s="13"/>
      <c r="J82" s="13"/>
      <c r="K82" s="16" t="str">
        <f>IF(D82="","",IF(F82="ja","nein: Umstelltag",IF(I82&lt;&gt;"","nein: besonderer Tag",IF(ISNUMBER(G82),"ja","nein: kein Wert"))))</f>
        <v/>
      </c>
      <c r="L82" s="17" t="str">
        <f>IF(D82="","",INT((A82-1)/Plan!$B$19)+1)</f>
        <v/>
      </c>
      <c r="M82" s="17" t="str">
        <f>IF(D82="","",IF(F82="nein",IF(A82&lt;=Auswertung!$B$41,IF(ISNUMBER(G82),1,0),""),""))</f>
        <v/>
      </c>
      <c r="N82" s="17" t="str">
        <f>IF(D82="","",IF(F82="nein",IF(A82&lt;=Auswertung!$B$41,IF(OR(I82&lt;&gt;"",NOT(ISNUMBER(G82))),1,0),""),""))</f>
        <v/>
      </c>
      <c r="O82" s="17" t="str">
        <f>IF(D82="","",IF(OR(ISNUMBER(G82),I82&lt;&gt;"",H82&lt;&gt;""),A82,0))</f>
        <v/>
      </c>
    </row>
    <row r="83">
      <c r="A83" s="30">
        <v>79</v>
      </c>
      <c r="B83" s="18" t="str">
        <f>IF(OR(D83="",NOT(ISNUMBER(Plan!$B$10))),"",Plan!$B$10+A83-1)</f>
        <v/>
      </c>
      <c r="C83" s="17" t="str">
        <f>IF(D83="","",INT((A83-1)/7)+1)</f>
        <v/>
      </c>
      <c r="D83" s="17" t="str">
        <f>IF(INT((A83-1)/(2*Plan!$B$19))+1&gt;Plan!$B$21,"",INT((A83-1)/(2*Plan!$B$19))+1)</f>
        <v/>
      </c>
      <c r="E83" s="17" t="str">
        <f>IF(D83="","",IF(MOD(INT((A83-1)/Plan!$B$19),2)=0,INDEX(Plan!$C$26:$C$31,D83),INDEX(Plan!$F$26:$F$31,D83)))</f>
        <v/>
      </c>
      <c r="F83" s="17" t="str">
        <f>IF(D83="","",IF(MOD(A83-1,Plan!$B$19)&lt;Plan!$B$20,"ja","nein"))</f>
        <v/>
      </c>
      <c r="G83" s="15"/>
      <c r="H83" s="15"/>
      <c r="I83" s="13"/>
      <c r="J83" s="13"/>
      <c r="K83" s="16" t="str">
        <f>IF(D83="","",IF(F83="ja","nein: Umstelltag",IF(I83&lt;&gt;"","nein: besonderer Tag",IF(ISNUMBER(G83),"ja","nein: kein Wert"))))</f>
        <v/>
      </c>
      <c r="L83" s="17" t="str">
        <f>IF(D83="","",INT((A83-1)/Plan!$B$19)+1)</f>
        <v/>
      </c>
      <c r="M83" s="17" t="str">
        <f>IF(D83="","",IF(F83="nein",IF(A83&lt;=Auswertung!$B$41,IF(ISNUMBER(G83),1,0),""),""))</f>
        <v/>
      </c>
      <c r="N83" s="17" t="str">
        <f>IF(D83="","",IF(F83="nein",IF(A83&lt;=Auswertung!$B$41,IF(OR(I83&lt;&gt;"",NOT(ISNUMBER(G83))),1,0),""),""))</f>
        <v/>
      </c>
      <c r="O83" s="17" t="str">
        <f>IF(D83="","",IF(OR(ISNUMBER(G83),I83&lt;&gt;"",H83&lt;&gt;""),A83,0))</f>
        <v/>
      </c>
    </row>
    <row r="84">
      <c r="A84" s="30">
        <v>80</v>
      </c>
      <c r="B84" s="18" t="str">
        <f>IF(OR(D84="",NOT(ISNUMBER(Plan!$B$10))),"",Plan!$B$10+A84-1)</f>
        <v/>
      </c>
      <c r="C84" s="17" t="str">
        <f>IF(D84="","",INT((A84-1)/7)+1)</f>
        <v/>
      </c>
      <c r="D84" s="17" t="str">
        <f>IF(INT((A84-1)/(2*Plan!$B$19))+1&gt;Plan!$B$21,"",INT((A84-1)/(2*Plan!$B$19))+1)</f>
        <v/>
      </c>
      <c r="E84" s="17" t="str">
        <f>IF(D84="","",IF(MOD(INT((A84-1)/Plan!$B$19),2)=0,INDEX(Plan!$C$26:$C$31,D84),INDEX(Plan!$F$26:$F$31,D84)))</f>
        <v/>
      </c>
      <c r="F84" s="17" t="str">
        <f>IF(D84="","",IF(MOD(A84-1,Plan!$B$19)&lt;Plan!$B$20,"ja","nein"))</f>
        <v/>
      </c>
      <c r="G84" s="15"/>
      <c r="H84" s="15"/>
      <c r="I84" s="13"/>
      <c r="J84" s="13"/>
      <c r="K84" s="16" t="str">
        <f>IF(D84="","",IF(F84="ja","nein: Umstelltag",IF(I84&lt;&gt;"","nein: besonderer Tag",IF(ISNUMBER(G84),"ja","nein: kein Wert"))))</f>
        <v/>
      </c>
      <c r="L84" s="17" t="str">
        <f>IF(D84="","",INT((A84-1)/Plan!$B$19)+1)</f>
        <v/>
      </c>
      <c r="M84" s="17" t="str">
        <f>IF(D84="","",IF(F84="nein",IF(A84&lt;=Auswertung!$B$41,IF(ISNUMBER(G84),1,0),""),""))</f>
        <v/>
      </c>
      <c r="N84" s="17" t="str">
        <f>IF(D84="","",IF(F84="nein",IF(A84&lt;=Auswertung!$B$41,IF(OR(I84&lt;&gt;"",NOT(ISNUMBER(G84))),1,0),""),""))</f>
        <v/>
      </c>
      <c r="O84" s="17" t="str">
        <f>IF(D84="","",IF(OR(ISNUMBER(G84),I84&lt;&gt;"",H84&lt;&gt;""),A84,0))</f>
        <v/>
      </c>
    </row>
    <row r="85">
      <c r="A85" s="30">
        <v>81</v>
      </c>
      <c r="B85" s="18" t="str">
        <f>IF(OR(D85="",NOT(ISNUMBER(Plan!$B$10))),"",Plan!$B$10+A85-1)</f>
        <v/>
      </c>
      <c r="C85" s="17" t="str">
        <f>IF(D85="","",INT((A85-1)/7)+1)</f>
        <v/>
      </c>
      <c r="D85" s="17" t="str">
        <f>IF(INT((A85-1)/(2*Plan!$B$19))+1&gt;Plan!$B$21,"",INT((A85-1)/(2*Plan!$B$19))+1)</f>
        <v/>
      </c>
      <c r="E85" s="17" t="str">
        <f>IF(D85="","",IF(MOD(INT((A85-1)/Plan!$B$19),2)=0,INDEX(Plan!$C$26:$C$31,D85),INDEX(Plan!$F$26:$F$31,D85)))</f>
        <v/>
      </c>
      <c r="F85" s="17" t="str">
        <f>IF(D85="","",IF(MOD(A85-1,Plan!$B$19)&lt;Plan!$B$20,"ja","nein"))</f>
        <v/>
      </c>
      <c r="G85" s="15"/>
      <c r="H85" s="15"/>
      <c r="I85" s="13"/>
      <c r="J85" s="13"/>
      <c r="K85" s="16" t="str">
        <f>IF(D85="","",IF(F85="ja","nein: Umstelltag",IF(I85&lt;&gt;"","nein: besonderer Tag",IF(ISNUMBER(G85),"ja","nein: kein Wert"))))</f>
        <v/>
      </c>
      <c r="L85" s="17" t="str">
        <f>IF(D85="","",INT((A85-1)/Plan!$B$19)+1)</f>
        <v/>
      </c>
      <c r="M85" s="17" t="str">
        <f>IF(D85="","",IF(F85="nein",IF(A85&lt;=Auswertung!$B$41,IF(ISNUMBER(G85),1,0),""),""))</f>
        <v/>
      </c>
      <c r="N85" s="17" t="str">
        <f>IF(D85="","",IF(F85="nein",IF(A85&lt;=Auswertung!$B$41,IF(OR(I85&lt;&gt;"",NOT(ISNUMBER(G85))),1,0),""),""))</f>
        <v/>
      </c>
      <c r="O85" s="17" t="str">
        <f>IF(D85="","",IF(OR(ISNUMBER(G85),I85&lt;&gt;"",H85&lt;&gt;""),A85,0))</f>
        <v/>
      </c>
    </row>
    <row r="86">
      <c r="A86" s="30">
        <v>82</v>
      </c>
      <c r="B86" s="18" t="str">
        <f>IF(OR(D86="",NOT(ISNUMBER(Plan!$B$10))),"",Plan!$B$10+A86-1)</f>
        <v/>
      </c>
      <c r="C86" s="17" t="str">
        <f>IF(D86="","",INT((A86-1)/7)+1)</f>
        <v/>
      </c>
      <c r="D86" s="17" t="str">
        <f>IF(INT((A86-1)/(2*Plan!$B$19))+1&gt;Plan!$B$21,"",INT((A86-1)/(2*Plan!$B$19))+1)</f>
        <v/>
      </c>
      <c r="E86" s="17" t="str">
        <f>IF(D86="","",IF(MOD(INT((A86-1)/Plan!$B$19),2)=0,INDEX(Plan!$C$26:$C$31,D86),INDEX(Plan!$F$26:$F$31,D86)))</f>
        <v/>
      </c>
      <c r="F86" s="17" t="str">
        <f>IF(D86="","",IF(MOD(A86-1,Plan!$B$19)&lt;Plan!$B$20,"ja","nein"))</f>
        <v/>
      </c>
      <c r="G86" s="15"/>
      <c r="H86" s="15"/>
      <c r="I86" s="13"/>
      <c r="J86" s="13"/>
      <c r="K86" s="16" t="str">
        <f>IF(D86="","",IF(F86="ja","nein: Umstelltag",IF(I86&lt;&gt;"","nein: besonderer Tag",IF(ISNUMBER(G86),"ja","nein: kein Wert"))))</f>
        <v/>
      </c>
      <c r="L86" s="17" t="str">
        <f>IF(D86="","",INT((A86-1)/Plan!$B$19)+1)</f>
        <v/>
      </c>
      <c r="M86" s="17" t="str">
        <f>IF(D86="","",IF(F86="nein",IF(A86&lt;=Auswertung!$B$41,IF(ISNUMBER(G86),1,0),""),""))</f>
        <v/>
      </c>
      <c r="N86" s="17" t="str">
        <f>IF(D86="","",IF(F86="nein",IF(A86&lt;=Auswertung!$B$41,IF(OR(I86&lt;&gt;"",NOT(ISNUMBER(G86))),1,0),""),""))</f>
        <v/>
      </c>
      <c r="O86" s="17" t="str">
        <f>IF(D86="","",IF(OR(ISNUMBER(G86),I86&lt;&gt;"",H86&lt;&gt;""),A86,0))</f>
        <v/>
      </c>
    </row>
    <row r="87">
      <c r="A87" s="30">
        <v>83</v>
      </c>
      <c r="B87" s="18" t="str">
        <f>IF(OR(D87="",NOT(ISNUMBER(Plan!$B$10))),"",Plan!$B$10+A87-1)</f>
        <v/>
      </c>
      <c r="C87" s="17" t="str">
        <f>IF(D87="","",INT((A87-1)/7)+1)</f>
        <v/>
      </c>
      <c r="D87" s="17" t="str">
        <f>IF(INT((A87-1)/(2*Plan!$B$19))+1&gt;Plan!$B$21,"",INT((A87-1)/(2*Plan!$B$19))+1)</f>
        <v/>
      </c>
      <c r="E87" s="17" t="str">
        <f>IF(D87="","",IF(MOD(INT((A87-1)/Plan!$B$19),2)=0,INDEX(Plan!$C$26:$C$31,D87),INDEX(Plan!$F$26:$F$31,D87)))</f>
        <v/>
      </c>
      <c r="F87" s="17" t="str">
        <f>IF(D87="","",IF(MOD(A87-1,Plan!$B$19)&lt;Plan!$B$20,"ja","nein"))</f>
        <v/>
      </c>
      <c r="G87" s="15"/>
      <c r="H87" s="15"/>
      <c r="I87" s="13"/>
      <c r="J87" s="13"/>
      <c r="K87" s="16" t="str">
        <f>IF(D87="","",IF(F87="ja","nein: Umstelltag",IF(I87&lt;&gt;"","nein: besonderer Tag",IF(ISNUMBER(G87),"ja","nein: kein Wert"))))</f>
        <v/>
      </c>
      <c r="L87" s="17" t="str">
        <f>IF(D87="","",INT((A87-1)/Plan!$B$19)+1)</f>
        <v/>
      </c>
      <c r="M87" s="17" t="str">
        <f>IF(D87="","",IF(F87="nein",IF(A87&lt;=Auswertung!$B$41,IF(ISNUMBER(G87),1,0),""),""))</f>
        <v/>
      </c>
      <c r="N87" s="17" t="str">
        <f>IF(D87="","",IF(F87="nein",IF(A87&lt;=Auswertung!$B$41,IF(OR(I87&lt;&gt;"",NOT(ISNUMBER(G87))),1,0),""),""))</f>
        <v/>
      </c>
      <c r="O87" s="17" t="str">
        <f>IF(D87="","",IF(OR(ISNUMBER(G87),I87&lt;&gt;"",H87&lt;&gt;""),A87,0))</f>
        <v/>
      </c>
    </row>
    <row r="88">
      <c r="A88" s="30">
        <v>84</v>
      </c>
      <c r="B88" s="18" t="str">
        <f>IF(OR(D88="",NOT(ISNUMBER(Plan!$B$10))),"",Plan!$B$10+A88-1)</f>
        <v/>
      </c>
      <c r="C88" s="17" t="str">
        <f>IF(D88="","",INT((A88-1)/7)+1)</f>
        <v/>
      </c>
      <c r="D88" s="17" t="str">
        <f>IF(INT((A88-1)/(2*Plan!$B$19))+1&gt;Plan!$B$21,"",INT((A88-1)/(2*Plan!$B$19))+1)</f>
        <v/>
      </c>
      <c r="E88" s="17" t="str">
        <f>IF(D88="","",IF(MOD(INT((A88-1)/Plan!$B$19),2)=0,INDEX(Plan!$C$26:$C$31,D88),INDEX(Plan!$F$26:$F$31,D88)))</f>
        <v/>
      </c>
      <c r="F88" s="17" t="str">
        <f>IF(D88="","",IF(MOD(A88-1,Plan!$B$19)&lt;Plan!$B$20,"ja","nein"))</f>
        <v/>
      </c>
      <c r="G88" s="15"/>
      <c r="H88" s="15"/>
      <c r="I88" s="13"/>
      <c r="J88" s="13"/>
      <c r="K88" s="16" t="str">
        <f>IF(D88="","",IF(F88="ja","nein: Umstelltag",IF(I88&lt;&gt;"","nein: besonderer Tag",IF(ISNUMBER(G88),"ja","nein: kein Wert"))))</f>
        <v/>
      </c>
      <c r="L88" s="17" t="str">
        <f>IF(D88="","",INT((A88-1)/Plan!$B$19)+1)</f>
        <v/>
      </c>
      <c r="M88" s="17" t="str">
        <f>IF(D88="","",IF(F88="nein",IF(A88&lt;=Auswertung!$B$41,IF(ISNUMBER(G88),1,0),""),""))</f>
        <v/>
      </c>
      <c r="N88" s="17" t="str">
        <f>IF(D88="","",IF(F88="nein",IF(A88&lt;=Auswertung!$B$41,IF(OR(I88&lt;&gt;"",NOT(ISNUMBER(G88))),1,0),""),""))</f>
        <v/>
      </c>
      <c r="O88" s="17" t="str">
        <f>IF(D88="","",IF(OR(ISNUMBER(G88),I88&lt;&gt;"",H88&lt;&gt;""),A88,0))</f>
        <v/>
      </c>
    </row>
  </sheetData>
  <sheetProtection sheet="1" objects="1" scenarios="1"/>
  <mergeCells count="5">
    <mergeCell ref="A2:O2"/>
    <mergeCell ref="A3:D3"/>
    <mergeCell ref="G3:H3"/>
    <mergeCell ref="I3:J3"/>
    <mergeCell ref="K3:O3"/>
  </mergeCells>
  <conditionalFormatting sqref="A5:O88">
    <cfRule type="expression" dxfId="1" priority="1">
      <formula>OR($F5="ja",$I5&lt;&gt;"")</formula>
    </cfRule>
  </conditionalFormatting>
  <conditionalFormatting sqref="E5:E88">
    <cfRule type="cellIs" dxfId="0" priority="2" operator="equal">
      <formula>"mit"</formula>
    </cfRule>
  </conditionalFormatting>
  <conditionalFormatting sqref="E5:E88">
    <cfRule type="cellIs" dxfId="9" priority="3" operator="equal">
      <formula>"ohne"</formula>
    </cfRule>
  </conditionalFormatting>
  <dataValidations count="3">
    <dataValidation type="list" allowBlank="1" showInputMessage="1" showErrorMessage="1" sqref="H5:H88">
      <formula1>"ja,nein"</formula1>
    </dataValidation>
    <dataValidation type="list" allowBlank="1" showInputMessage="1" showErrorMessage="1" sqref="I5:I88">
      <formula1>"unwohl,Reise,Fest,sehr harter Tag,Pause,anderes"</formula1>
    </dataValidation>
    <dataValidation type="custom" allowBlank="1" showErrorMessage="1" errorTitle="Gefühl von 1 bis 5" error="Für das Gefühl gilt eine Zahl von 1 bis 5." sqref="G5:G88">
      <formula1>OR(LEFT(Plan!$B$6,6)&lt;&gt;"Gefühl",AND(G5&gt;=1,G5&lt;=5))</formula1>
    </dataValidation>
  </dataValidations>
  <pageMargins left="0.5" right="0.5" top="0.75" bottom="0.75" header="0.3" footer="0.3"/>
  <pageSetup paperSize="9" orientation="landscape" fitToWidth="1" fitToHeight="0"/>
  <headerFooter>
    <oddHeader>&amp;L&amp;"Helvetica Neue,Regular"&amp;8Vorlage «Mit und ohne» · valtri.app</oddHeader>
    <oddFooter>&amp;R&amp;"Helvetica Neue,Regular"&amp;8Seite &amp;P von &amp;N</oddFooter>
  </headerFooter>
  <drawing r:id="rId1"/>
</worksheet>
</file>

<file path=xl/worksheets/sheet4.xml><?xml version="1.0" encoding="utf-8"?>
<worksheet xmlns="http://schemas.openxmlformats.org/spreadsheetml/2006/main" xmlns:r="http://schemas.openxmlformats.org/officeDocument/2006/relationships">
  <sheetPr>
    <tabColor rgb="FF0E7A52"/>
    <pageSetUpPr fitToPage="1"/>
  </sheetPr>
  <sheetViews>
    <sheetView showGridLines="0" workbookViewId="0" zoomScale="110"/>
  </sheetViews>
  <sheetFormatPr defaultRowHeight="18" customHeight="1"/>
  <cols>
    <col min="1" max="1" width="36" customWidth="1"/>
    <col min="2" max="2" width="14" customWidth="1"/>
    <col min="3" max="3" width="14" customWidth="1"/>
    <col min="4" max="4" width="15" customWidth="1"/>
    <col min="5" max="5" width="14" customWidth="1"/>
    <col min="6" max="6" width="13" customWidth="1"/>
    <col min="7" max="7" width="13" customWidth="1"/>
    <col min="8" max="8" width="13" customWidth="1"/>
    <col min="9" max="9" width="24" customWidth="1"/>
    <col min="10" max="10" width="15" customWidth="1"/>
  </cols>
  <sheetData>
    <row r="1" ht="66" customHeight="1">
      <c r="A1" s="1" t="s">
        <v>87</v>
      </c>
      <c r="B1" s="2"/>
      <c r="C1" s="2"/>
      <c r="D1" s="2"/>
      <c r="E1" s="2"/>
      <c r="F1" s="2"/>
      <c r="G1" s="2"/>
      <c r="H1" s="2"/>
      <c r="I1" s="2"/>
      <c r="J1" s="3" t="s">
        <v>1</v>
      </c>
    </row>
    <row r="2" ht="36" customHeight="1">
      <c r="A2" s="4" t="s">
        <v>88</v>
      </c>
      <c r="B2" s="4"/>
      <c r="C2" s="4"/>
      <c r="D2" s="4"/>
      <c r="E2" s="4"/>
      <c r="F2" s="4"/>
      <c r="G2" s="4"/>
      <c r="H2" s="4"/>
      <c r="I2" s="4"/>
      <c r="J2" s="4"/>
    </row>
    <row r="3" ht="24" customHeight="1">
      <c r="A3" s="6" t="s">
        <v>33</v>
      </c>
      <c r="B3" s="8" t="s">
        <v>5</v>
      </c>
      <c r="C3" s="8"/>
      <c r="D3" s="8"/>
      <c r="E3" s="9" t="s">
        <v>89</v>
      </c>
      <c r="F3" s="9"/>
      <c r="G3" s="10" t="s">
        <v>90</v>
      </c>
    </row>
    <row r="4" ht="30" customHeight="1">
      <c r="A4" s="24" t="s">
        <v>91</v>
      </c>
    </row>
    <row r="5" ht="34" customHeight="1">
      <c r="A5" s="11" t="s">
        <v>83</v>
      </c>
      <c r="B5" s="11" t="s">
        <v>63</v>
      </c>
      <c r="C5" s="11" t="s">
        <v>76</v>
      </c>
      <c r="D5" s="11" t="s">
        <v>92</v>
      </c>
      <c r="E5" s="11" t="s">
        <v>93</v>
      </c>
      <c r="F5" s="11" t="s">
        <v>94</v>
      </c>
      <c r="G5" s="11" t="s">
        <v>95</v>
      </c>
      <c r="H5" s="11" t="s">
        <v>96</v>
      </c>
      <c r="I5" s="11" t="s">
        <v>97</v>
      </c>
      <c r="J5" s="11" t="s">
        <v>98</v>
      </c>
    </row>
    <row r="6">
      <c r="A6" s="30">
        <v>1</v>
      </c>
      <c r="B6" s="17">
        <f>IF(A6&gt;2*Plan!$B$21,"",INT((A6-1)/2)+1)</f>
        <v>1</v>
      </c>
      <c r="C6" s="17" t="str">
        <f>IF(B6="","",INDEX(Protokoll!$E$5:$E$88,(A6-1)*Plan!$B$19+1))</f>
        <v>Münze fehlt</v>
      </c>
      <c r="D6" s="21">
        <f>IF(B6="","",COUNTIFS(Protokoll!$L$5:$L$88,A6,Protokoll!$K$5:$K$88,"ja"))</f>
        <v>0</v>
      </c>
      <c r="E6" s="19" t="str">
        <f>IF(B6="","",IF(D6&gt;0,AVERAGEIFS(Protokoll!$G$5:$G$88,Protokoll!$L$5:$L$88,A6,Protokoll!$K$5:$K$88,"ja"),""))</f>
        <v/>
      </c>
      <c r="F6" s="21">
        <f>IF(B6="","",IF(C6&lt;&gt;"mit",0,COUNTIFS(Protokoll!$L$5:$L$88,A6,Protokoll!$F$5:$F$88,"nein",Protokoll!$H$5:$H$88,"ja")))</f>
        <v>0</v>
      </c>
      <c r="G6" s="21">
        <f>IF(B6="","",IF(C6&lt;&gt;"mit",0,COUNTIFS(Protokoll!$L$5:$L$88,A6,Protokoll!$F$5:$F$88,"nein",Protokoll!$H$5:$H$88,"nein")))</f>
        <v>0</v>
      </c>
      <c r="H6" s="20" t="str">
        <f>IF(C6&lt;&gt;"mit","",IF(F6+G6=0,"",F6/(F6+G6)))</f>
        <v/>
      </c>
      <c r="I6" s="16" t="str">
        <f>IF(B6="","",IF(C6&lt;&gt;"mit","ja",IF(F6+G6=0,"ja",IF(F6/(F6+G6)&lt;0.6,"nein: unter 60 % gehalten","ja"))))</f>
        <v>ja</v>
      </c>
      <c r="J6" s="19" t="str">
        <f>IF(B6="","",IF(I6="ja",IF(D6&gt;0,E6,""),""))</f>
        <v/>
      </c>
    </row>
    <row r="7">
      <c r="A7" s="30">
        <v>2</v>
      </c>
      <c r="B7" s="17">
        <f>IF(A7&gt;2*Plan!$B$21,"",INT((A7-1)/2)+1)</f>
        <v>1</v>
      </c>
      <c r="C7" s="17" t="str">
        <f>IF(B7="","",INDEX(Protokoll!$E$5:$E$88,(A7-1)*Plan!$B$19+1))</f>
        <v>Münze fehlt</v>
      </c>
      <c r="D7" s="21">
        <f>IF(B7="","",COUNTIFS(Protokoll!$L$5:$L$88,A7,Protokoll!$K$5:$K$88,"ja"))</f>
        <v>0</v>
      </c>
      <c r="E7" s="19" t="str">
        <f>IF(B7="","",IF(D7&gt;0,AVERAGEIFS(Protokoll!$G$5:$G$88,Protokoll!$L$5:$L$88,A7,Protokoll!$K$5:$K$88,"ja"),""))</f>
        <v/>
      </c>
      <c r="F7" s="21">
        <f>IF(B7="","",IF(C7&lt;&gt;"mit",0,COUNTIFS(Protokoll!$L$5:$L$88,A7,Protokoll!$F$5:$F$88,"nein",Protokoll!$H$5:$H$88,"ja")))</f>
        <v>0</v>
      </c>
      <c r="G7" s="21">
        <f>IF(B7="","",IF(C7&lt;&gt;"mit",0,COUNTIFS(Protokoll!$L$5:$L$88,A7,Protokoll!$F$5:$F$88,"nein",Protokoll!$H$5:$H$88,"nein")))</f>
        <v>0</v>
      </c>
      <c r="H7" s="20" t="str">
        <f>IF(C7&lt;&gt;"mit","",IF(F7+G7=0,"",F7/(F7+G7)))</f>
        <v/>
      </c>
      <c r="I7" s="16" t="str">
        <f>IF(B7="","",IF(C7&lt;&gt;"mit","ja",IF(F7+G7=0,"ja",IF(F7/(F7+G7)&lt;0.6,"nein: unter 60 % gehalten","ja"))))</f>
        <v>ja</v>
      </c>
      <c r="J7" s="19" t="str">
        <f>IF(B7="","",IF(I7="ja",IF(D7&gt;0,E7,""),""))</f>
        <v/>
      </c>
    </row>
    <row r="8">
      <c r="A8" s="30">
        <v>3</v>
      </c>
      <c r="B8" s="17">
        <f>IF(A8&gt;2*Plan!$B$21,"",INT((A8-1)/2)+1)</f>
        <v>2</v>
      </c>
      <c r="C8" s="17" t="str">
        <f>IF(B8="","",INDEX(Protokoll!$E$5:$E$88,(A8-1)*Plan!$B$19+1))</f>
        <v>Münze fehlt</v>
      </c>
      <c r="D8" s="21">
        <f>IF(B8="","",COUNTIFS(Protokoll!$L$5:$L$88,A8,Protokoll!$K$5:$K$88,"ja"))</f>
        <v>0</v>
      </c>
      <c r="E8" s="19" t="str">
        <f>IF(B8="","",IF(D8&gt;0,AVERAGEIFS(Protokoll!$G$5:$G$88,Protokoll!$L$5:$L$88,A8,Protokoll!$K$5:$K$88,"ja"),""))</f>
        <v/>
      </c>
      <c r="F8" s="21">
        <f>IF(B8="","",IF(C8&lt;&gt;"mit",0,COUNTIFS(Protokoll!$L$5:$L$88,A8,Protokoll!$F$5:$F$88,"nein",Protokoll!$H$5:$H$88,"ja")))</f>
        <v>0</v>
      </c>
      <c r="G8" s="21">
        <f>IF(B8="","",IF(C8&lt;&gt;"mit",0,COUNTIFS(Protokoll!$L$5:$L$88,A8,Protokoll!$F$5:$F$88,"nein",Protokoll!$H$5:$H$88,"nein")))</f>
        <v>0</v>
      </c>
      <c r="H8" s="20" t="str">
        <f>IF(C8&lt;&gt;"mit","",IF(F8+G8=0,"",F8/(F8+G8)))</f>
        <v/>
      </c>
      <c r="I8" s="16" t="str">
        <f>IF(B8="","",IF(C8&lt;&gt;"mit","ja",IF(F8+G8=0,"ja",IF(F8/(F8+G8)&lt;0.6,"nein: unter 60 % gehalten","ja"))))</f>
        <v>ja</v>
      </c>
      <c r="J8" s="19" t="str">
        <f>IF(B8="","",IF(I8="ja",IF(D8&gt;0,E8,""),""))</f>
        <v/>
      </c>
    </row>
    <row r="9">
      <c r="A9" s="30">
        <v>4</v>
      </c>
      <c r="B9" s="17">
        <f>IF(A9&gt;2*Plan!$B$21,"",INT((A9-1)/2)+1)</f>
        <v>2</v>
      </c>
      <c r="C9" s="17" t="str">
        <f>IF(B9="","",INDEX(Protokoll!$E$5:$E$88,(A9-1)*Plan!$B$19+1))</f>
        <v>Münze fehlt</v>
      </c>
      <c r="D9" s="21">
        <f>IF(B9="","",COUNTIFS(Protokoll!$L$5:$L$88,A9,Protokoll!$K$5:$K$88,"ja"))</f>
        <v>0</v>
      </c>
      <c r="E9" s="19" t="str">
        <f>IF(B9="","",IF(D9&gt;0,AVERAGEIFS(Protokoll!$G$5:$G$88,Protokoll!$L$5:$L$88,A9,Protokoll!$K$5:$K$88,"ja"),""))</f>
        <v/>
      </c>
      <c r="F9" s="21">
        <f>IF(B9="","",IF(C9&lt;&gt;"mit",0,COUNTIFS(Protokoll!$L$5:$L$88,A9,Protokoll!$F$5:$F$88,"nein",Protokoll!$H$5:$H$88,"ja")))</f>
        <v>0</v>
      </c>
      <c r="G9" s="21">
        <f>IF(B9="","",IF(C9&lt;&gt;"mit",0,COUNTIFS(Protokoll!$L$5:$L$88,A9,Protokoll!$F$5:$F$88,"nein",Protokoll!$H$5:$H$88,"nein")))</f>
        <v>0</v>
      </c>
      <c r="H9" s="20" t="str">
        <f>IF(C9&lt;&gt;"mit","",IF(F9+G9=0,"",F9/(F9+G9)))</f>
        <v/>
      </c>
      <c r="I9" s="16" t="str">
        <f>IF(B9="","",IF(C9&lt;&gt;"mit","ja",IF(F9+G9=0,"ja",IF(F9/(F9+G9)&lt;0.6,"nein: unter 60 % gehalten","ja"))))</f>
        <v>ja</v>
      </c>
      <c r="J9" s="19" t="str">
        <f>IF(B9="","",IF(I9="ja",IF(D9&gt;0,E9,""),""))</f>
        <v/>
      </c>
    </row>
    <row r="10">
      <c r="A10" s="30">
        <v>5</v>
      </c>
      <c r="B10" s="17">
        <f>IF(A10&gt;2*Plan!$B$21,"",INT((A10-1)/2)+1)</f>
        <v>3</v>
      </c>
      <c r="C10" s="17" t="str">
        <f>IF(B10="","",INDEX(Protokoll!$E$5:$E$88,(A10-1)*Plan!$B$19+1))</f>
        <v>Münze fehlt</v>
      </c>
      <c r="D10" s="21">
        <f>IF(B10="","",COUNTIFS(Protokoll!$L$5:$L$88,A10,Protokoll!$K$5:$K$88,"ja"))</f>
        <v>0</v>
      </c>
      <c r="E10" s="19" t="str">
        <f>IF(B10="","",IF(D10&gt;0,AVERAGEIFS(Protokoll!$G$5:$G$88,Protokoll!$L$5:$L$88,A10,Protokoll!$K$5:$K$88,"ja"),""))</f>
        <v/>
      </c>
      <c r="F10" s="21">
        <f>IF(B10="","",IF(C10&lt;&gt;"mit",0,COUNTIFS(Protokoll!$L$5:$L$88,A10,Protokoll!$F$5:$F$88,"nein",Protokoll!$H$5:$H$88,"ja")))</f>
        <v>0</v>
      </c>
      <c r="G10" s="21">
        <f>IF(B10="","",IF(C10&lt;&gt;"mit",0,COUNTIFS(Protokoll!$L$5:$L$88,A10,Protokoll!$F$5:$F$88,"nein",Protokoll!$H$5:$H$88,"nein")))</f>
        <v>0</v>
      </c>
      <c r="H10" s="20" t="str">
        <f>IF(C10&lt;&gt;"mit","",IF(F10+G10=0,"",F10/(F10+G10)))</f>
        <v/>
      </c>
      <c r="I10" s="16" t="str">
        <f>IF(B10="","",IF(C10&lt;&gt;"mit","ja",IF(F10+G10=0,"ja",IF(F10/(F10+G10)&lt;0.6,"nein: unter 60 % gehalten","ja"))))</f>
        <v>ja</v>
      </c>
      <c r="J10" s="19" t="str">
        <f>IF(B10="","",IF(I10="ja",IF(D10&gt;0,E10,""),""))</f>
        <v/>
      </c>
    </row>
    <row r="11">
      <c r="A11" s="30">
        <v>6</v>
      </c>
      <c r="B11" s="17">
        <f>IF(A11&gt;2*Plan!$B$21,"",INT((A11-1)/2)+1)</f>
        <v>3</v>
      </c>
      <c r="C11" s="17" t="str">
        <f>IF(B11="","",INDEX(Protokoll!$E$5:$E$88,(A11-1)*Plan!$B$19+1))</f>
        <v>Münze fehlt</v>
      </c>
      <c r="D11" s="21">
        <f>IF(B11="","",COUNTIFS(Protokoll!$L$5:$L$88,A11,Protokoll!$K$5:$K$88,"ja"))</f>
        <v>0</v>
      </c>
      <c r="E11" s="19" t="str">
        <f>IF(B11="","",IF(D11&gt;0,AVERAGEIFS(Protokoll!$G$5:$G$88,Protokoll!$L$5:$L$88,A11,Protokoll!$K$5:$K$88,"ja"),""))</f>
        <v/>
      </c>
      <c r="F11" s="21">
        <f>IF(B11="","",IF(C11&lt;&gt;"mit",0,COUNTIFS(Protokoll!$L$5:$L$88,A11,Protokoll!$F$5:$F$88,"nein",Protokoll!$H$5:$H$88,"ja")))</f>
        <v>0</v>
      </c>
      <c r="G11" s="21">
        <f>IF(B11="","",IF(C11&lt;&gt;"mit",0,COUNTIFS(Protokoll!$L$5:$L$88,A11,Protokoll!$F$5:$F$88,"nein",Protokoll!$H$5:$H$88,"nein")))</f>
        <v>0</v>
      </c>
      <c r="H11" s="20" t="str">
        <f>IF(C11&lt;&gt;"mit","",IF(F11+G11=0,"",F11/(F11+G11)))</f>
        <v/>
      </c>
      <c r="I11" s="16" t="str">
        <f>IF(B11="","",IF(C11&lt;&gt;"mit","ja",IF(F11+G11=0,"ja",IF(F11/(F11+G11)&lt;0.6,"nein: unter 60 % gehalten","ja"))))</f>
        <v>ja</v>
      </c>
      <c r="J11" s="19" t="str">
        <f>IF(B11="","",IF(I11="ja",IF(D11&gt;0,E11,""),""))</f>
        <v/>
      </c>
    </row>
    <row r="12">
      <c r="A12" s="30">
        <v>7</v>
      </c>
      <c r="B12" s="17">
        <f>IF(A12&gt;2*Plan!$B$21,"",INT((A12-1)/2)+1)</f>
        <v>4</v>
      </c>
      <c r="C12" s="17" t="str">
        <f>IF(B12="","",INDEX(Protokoll!$E$5:$E$88,(A12-1)*Plan!$B$19+1))</f>
        <v>Münze fehlt</v>
      </c>
      <c r="D12" s="21">
        <f>IF(B12="","",COUNTIFS(Protokoll!$L$5:$L$88,A12,Protokoll!$K$5:$K$88,"ja"))</f>
        <v>0</v>
      </c>
      <c r="E12" s="19" t="str">
        <f>IF(B12="","",IF(D12&gt;0,AVERAGEIFS(Protokoll!$G$5:$G$88,Protokoll!$L$5:$L$88,A12,Protokoll!$K$5:$K$88,"ja"),""))</f>
        <v/>
      </c>
      <c r="F12" s="21">
        <f>IF(B12="","",IF(C12&lt;&gt;"mit",0,COUNTIFS(Protokoll!$L$5:$L$88,A12,Protokoll!$F$5:$F$88,"nein",Protokoll!$H$5:$H$88,"ja")))</f>
        <v>0</v>
      </c>
      <c r="G12" s="21">
        <f>IF(B12="","",IF(C12&lt;&gt;"mit",0,COUNTIFS(Protokoll!$L$5:$L$88,A12,Protokoll!$F$5:$F$88,"nein",Protokoll!$H$5:$H$88,"nein")))</f>
        <v>0</v>
      </c>
      <c r="H12" s="20" t="str">
        <f>IF(C12&lt;&gt;"mit","",IF(F12+G12=0,"",F12/(F12+G12)))</f>
        <v/>
      </c>
      <c r="I12" s="16" t="str">
        <f>IF(B12="","",IF(C12&lt;&gt;"mit","ja",IF(F12+G12=0,"ja",IF(F12/(F12+G12)&lt;0.6,"nein: unter 60 % gehalten","ja"))))</f>
        <v>ja</v>
      </c>
      <c r="J12" s="19" t="str">
        <f>IF(B12="","",IF(I12="ja",IF(D12&gt;0,E12,""),""))</f>
        <v/>
      </c>
    </row>
    <row r="13">
      <c r="A13" s="30">
        <v>8</v>
      </c>
      <c r="B13" s="17">
        <f>IF(A13&gt;2*Plan!$B$21,"",INT((A13-1)/2)+1)</f>
        <v>4</v>
      </c>
      <c r="C13" s="17" t="str">
        <f>IF(B13="","",INDEX(Protokoll!$E$5:$E$88,(A13-1)*Plan!$B$19+1))</f>
        <v>Münze fehlt</v>
      </c>
      <c r="D13" s="21">
        <f>IF(B13="","",COUNTIFS(Protokoll!$L$5:$L$88,A13,Protokoll!$K$5:$K$88,"ja"))</f>
        <v>0</v>
      </c>
      <c r="E13" s="19" t="str">
        <f>IF(B13="","",IF(D13&gt;0,AVERAGEIFS(Protokoll!$G$5:$G$88,Protokoll!$L$5:$L$88,A13,Protokoll!$K$5:$K$88,"ja"),""))</f>
        <v/>
      </c>
      <c r="F13" s="21">
        <f>IF(B13="","",IF(C13&lt;&gt;"mit",0,COUNTIFS(Protokoll!$L$5:$L$88,A13,Protokoll!$F$5:$F$88,"nein",Protokoll!$H$5:$H$88,"ja")))</f>
        <v>0</v>
      </c>
      <c r="G13" s="21">
        <f>IF(B13="","",IF(C13&lt;&gt;"mit",0,COUNTIFS(Protokoll!$L$5:$L$88,A13,Protokoll!$F$5:$F$88,"nein",Protokoll!$H$5:$H$88,"nein")))</f>
        <v>0</v>
      </c>
      <c r="H13" s="20" t="str">
        <f>IF(C13&lt;&gt;"mit","",IF(F13+G13=0,"",F13/(F13+G13)))</f>
        <v/>
      </c>
      <c r="I13" s="16" t="str">
        <f>IF(B13="","",IF(C13&lt;&gt;"mit","ja",IF(F13+G13=0,"ja",IF(F13/(F13+G13)&lt;0.6,"nein: unter 60 % gehalten","ja"))))</f>
        <v>ja</v>
      </c>
      <c r="J13" s="19" t="str">
        <f>IF(B13="","",IF(I13="ja",IF(D13&gt;0,E13,""),""))</f>
        <v/>
      </c>
    </row>
    <row r="14">
      <c r="A14" s="30">
        <v>9</v>
      </c>
      <c r="B14" s="17" t="str">
        <f>IF(A14&gt;2*Plan!$B$21,"",INT((A14-1)/2)+1)</f>
        <v/>
      </c>
      <c r="C14" s="17" t="str">
        <f>IF(B14="","",INDEX(Protokoll!$E$5:$E$88,(A14-1)*Plan!$B$19+1))</f>
        <v/>
      </c>
      <c r="D14" s="21" t="str">
        <f>IF(B14="","",COUNTIFS(Protokoll!$L$5:$L$88,A14,Protokoll!$K$5:$K$88,"ja"))</f>
        <v/>
      </c>
      <c r="E14" s="19" t="str">
        <f>IF(B14="","",IF(D14&gt;0,AVERAGEIFS(Protokoll!$G$5:$G$88,Protokoll!$L$5:$L$88,A14,Protokoll!$K$5:$K$88,"ja"),""))</f>
        <v/>
      </c>
      <c r="F14" s="21" t="str">
        <f>IF(B14="","",IF(C14&lt;&gt;"mit",0,COUNTIFS(Protokoll!$L$5:$L$88,A14,Protokoll!$F$5:$F$88,"nein",Protokoll!$H$5:$H$88,"ja")))</f>
        <v/>
      </c>
      <c r="G14" s="21" t="str">
        <f>IF(B14="","",IF(C14&lt;&gt;"mit",0,COUNTIFS(Protokoll!$L$5:$L$88,A14,Protokoll!$F$5:$F$88,"nein",Protokoll!$H$5:$H$88,"nein")))</f>
        <v/>
      </c>
      <c r="H14" s="20" t="str">
        <f>IF(C14&lt;&gt;"mit","",IF(F14+G14=0,"",F14/(F14+G14)))</f>
        <v/>
      </c>
      <c r="I14" s="16" t="str">
        <f>IF(B14="","",IF(C14&lt;&gt;"mit","ja",IF(F14+G14=0,"ja",IF(F14/(F14+G14)&lt;0.6,"nein: unter 60 % gehalten","ja"))))</f>
        <v/>
      </c>
      <c r="J14" s="19" t="str">
        <f>IF(B14="","",IF(I14="ja",IF(D14&gt;0,E14,""),""))</f>
        <v/>
      </c>
    </row>
    <row r="15">
      <c r="A15" s="30">
        <v>10</v>
      </c>
      <c r="B15" s="17" t="str">
        <f>IF(A15&gt;2*Plan!$B$21,"",INT((A15-1)/2)+1)</f>
        <v/>
      </c>
      <c r="C15" s="17" t="str">
        <f>IF(B15="","",INDEX(Protokoll!$E$5:$E$88,(A15-1)*Plan!$B$19+1))</f>
        <v/>
      </c>
      <c r="D15" s="21" t="str">
        <f>IF(B15="","",COUNTIFS(Protokoll!$L$5:$L$88,A15,Protokoll!$K$5:$K$88,"ja"))</f>
        <v/>
      </c>
      <c r="E15" s="19" t="str">
        <f>IF(B15="","",IF(D15&gt;0,AVERAGEIFS(Protokoll!$G$5:$G$88,Protokoll!$L$5:$L$88,A15,Protokoll!$K$5:$K$88,"ja"),""))</f>
        <v/>
      </c>
      <c r="F15" s="21" t="str">
        <f>IF(B15="","",IF(C15&lt;&gt;"mit",0,COUNTIFS(Protokoll!$L$5:$L$88,A15,Protokoll!$F$5:$F$88,"nein",Protokoll!$H$5:$H$88,"ja")))</f>
        <v/>
      </c>
      <c r="G15" s="21" t="str">
        <f>IF(B15="","",IF(C15&lt;&gt;"mit",0,COUNTIFS(Protokoll!$L$5:$L$88,A15,Protokoll!$F$5:$F$88,"nein",Protokoll!$H$5:$H$88,"nein")))</f>
        <v/>
      </c>
      <c r="H15" s="20" t="str">
        <f>IF(C15&lt;&gt;"mit","",IF(F15+G15=0,"",F15/(F15+G15)))</f>
        <v/>
      </c>
      <c r="I15" s="16" t="str">
        <f>IF(B15="","",IF(C15&lt;&gt;"mit","ja",IF(F15+G15=0,"ja",IF(F15/(F15+G15)&lt;0.6,"nein: unter 60 % gehalten","ja"))))</f>
        <v/>
      </c>
      <c r="J15" s="19" t="str">
        <f>IF(B15="","",IF(I15="ja",IF(D15&gt;0,E15,""),""))</f>
        <v/>
      </c>
    </row>
    <row r="16">
      <c r="A16" s="30">
        <v>11</v>
      </c>
      <c r="B16" s="17" t="str">
        <f>IF(A16&gt;2*Plan!$B$21,"",INT((A16-1)/2)+1)</f>
        <v/>
      </c>
      <c r="C16" s="17" t="str">
        <f>IF(B16="","",INDEX(Protokoll!$E$5:$E$88,(A16-1)*Plan!$B$19+1))</f>
        <v/>
      </c>
      <c r="D16" s="21" t="str">
        <f>IF(B16="","",COUNTIFS(Protokoll!$L$5:$L$88,A16,Protokoll!$K$5:$K$88,"ja"))</f>
        <v/>
      </c>
      <c r="E16" s="19" t="str">
        <f>IF(B16="","",IF(D16&gt;0,AVERAGEIFS(Protokoll!$G$5:$G$88,Protokoll!$L$5:$L$88,A16,Protokoll!$K$5:$K$88,"ja"),""))</f>
        <v/>
      </c>
      <c r="F16" s="21" t="str">
        <f>IF(B16="","",IF(C16&lt;&gt;"mit",0,COUNTIFS(Protokoll!$L$5:$L$88,A16,Protokoll!$F$5:$F$88,"nein",Protokoll!$H$5:$H$88,"ja")))</f>
        <v/>
      </c>
      <c r="G16" s="21" t="str">
        <f>IF(B16="","",IF(C16&lt;&gt;"mit",0,COUNTIFS(Protokoll!$L$5:$L$88,A16,Protokoll!$F$5:$F$88,"nein",Protokoll!$H$5:$H$88,"nein")))</f>
        <v/>
      </c>
      <c r="H16" s="20" t="str">
        <f>IF(C16&lt;&gt;"mit","",IF(F16+G16=0,"",F16/(F16+G16)))</f>
        <v/>
      </c>
      <c r="I16" s="16" t="str">
        <f>IF(B16="","",IF(C16&lt;&gt;"mit","ja",IF(F16+G16=0,"ja",IF(F16/(F16+G16)&lt;0.6,"nein: unter 60 % gehalten","ja"))))</f>
        <v/>
      </c>
      <c r="J16" s="19" t="str">
        <f>IF(B16="","",IF(I16="ja",IF(D16&gt;0,E16,""),""))</f>
        <v/>
      </c>
    </row>
    <row r="17">
      <c r="A17" s="30">
        <v>12</v>
      </c>
      <c r="B17" s="17" t="str">
        <f>IF(A17&gt;2*Plan!$B$21,"",INT((A17-1)/2)+1)</f>
        <v/>
      </c>
      <c r="C17" s="17" t="str">
        <f>IF(B17="","",INDEX(Protokoll!$E$5:$E$88,(A17-1)*Plan!$B$19+1))</f>
        <v/>
      </c>
      <c r="D17" s="21" t="str">
        <f>IF(B17="","",COUNTIFS(Protokoll!$L$5:$L$88,A17,Protokoll!$K$5:$K$88,"ja"))</f>
        <v/>
      </c>
      <c r="E17" s="19" t="str">
        <f>IF(B17="","",IF(D17&gt;0,AVERAGEIFS(Protokoll!$G$5:$G$88,Protokoll!$L$5:$L$88,A17,Protokoll!$K$5:$K$88,"ja"),""))</f>
        <v/>
      </c>
      <c r="F17" s="21" t="str">
        <f>IF(B17="","",IF(C17&lt;&gt;"mit",0,COUNTIFS(Protokoll!$L$5:$L$88,A17,Protokoll!$F$5:$F$88,"nein",Protokoll!$H$5:$H$88,"ja")))</f>
        <v/>
      </c>
      <c r="G17" s="21" t="str">
        <f>IF(B17="","",IF(C17&lt;&gt;"mit",0,COUNTIFS(Protokoll!$L$5:$L$88,A17,Protokoll!$F$5:$F$88,"nein",Protokoll!$H$5:$H$88,"nein")))</f>
        <v/>
      </c>
      <c r="H17" s="20" t="str">
        <f>IF(C17&lt;&gt;"mit","",IF(F17+G17=0,"",F17/(F17+G17)))</f>
        <v/>
      </c>
      <c r="I17" s="16" t="str">
        <f>IF(B17="","",IF(C17&lt;&gt;"mit","ja",IF(F17+G17=0,"ja",IF(F17/(F17+G17)&lt;0.6,"nein: unter 60 % gehalten","ja"))))</f>
        <v/>
      </c>
      <c r="J17" s="19" t="str">
        <f>IF(B17="","",IF(I17="ja",IF(D17&gt;0,E17,""),""))</f>
        <v/>
      </c>
    </row>
    <row r="19" ht="30" customHeight="1">
      <c r="A19" s="24" t="s">
        <v>99</v>
      </c>
    </row>
    <row r="20" ht="24" customHeight="1">
      <c r="A20" s="11" t="s">
        <v>63</v>
      </c>
      <c r="B20" s="11" t="s">
        <v>100</v>
      </c>
      <c r="C20" s="11" t="s">
        <v>101</v>
      </c>
      <c r="D20" s="11" t="s">
        <v>102</v>
      </c>
      <c r="E20" s="11" t="s">
        <v>103</v>
      </c>
    </row>
    <row r="21">
      <c r="A21" s="30">
        <v>1</v>
      </c>
      <c r="B21" s="19" t="str">
        <f>IF(A21&gt;Plan!$B$21,"",IF(C6="mit",J6,IF(C7="mit",J7,"")))</f>
        <v/>
      </c>
      <c r="C21" s="19" t="str">
        <f>IF(A21&gt;Plan!$B$21,"",IF(C6="ohne",J6,IF(C7="ohne",J7,"")))</f>
        <v/>
      </c>
      <c r="D21" s="22" t="str">
        <f>IF(AND(ISNUMBER(B21),ISNUMBER(C21)),B21-C21,"")</f>
        <v/>
      </c>
      <c r="E21" s="17" t="str">
        <f>IF(ISNUMBER(D21),IF(D21*Plan!$B$15&gt;0,"besser",IF(D21*Plan!$B$15&lt;0,"schlechter","gleich")),"")</f>
        <v/>
      </c>
    </row>
    <row r="22">
      <c r="A22" s="30">
        <v>2</v>
      </c>
      <c r="B22" s="19" t="str">
        <f>IF(A22&gt;Plan!$B$21,"",IF(C8="mit",J8,IF(C9="mit",J9,"")))</f>
        <v/>
      </c>
      <c r="C22" s="19" t="str">
        <f>IF(A22&gt;Plan!$B$21,"",IF(C8="ohne",J8,IF(C9="ohne",J9,"")))</f>
        <v/>
      </c>
      <c r="D22" s="22" t="str">
        <f>IF(AND(ISNUMBER(B22),ISNUMBER(C22)),B22-C22,"")</f>
        <v/>
      </c>
      <c r="E22" s="17" t="str">
        <f>IF(ISNUMBER(D22),IF(D22*Plan!$B$15&gt;0,"besser",IF(D22*Plan!$B$15&lt;0,"schlechter","gleich")),"")</f>
        <v/>
      </c>
    </row>
    <row r="23">
      <c r="A23" s="30">
        <v>3</v>
      </c>
      <c r="B23" s="19" t="str">
        <f>IF(A23&gt;Plan!$B$21,"",IF(C10="mit",J10,IF(C11="mit",J11,"")))</f>
        <v/>
      </c>
      <c r="C23" s="19" t="str">
        <f>IF(A23&gt;Plan!$B$21,"",IF(C10="ohne",J10,IF(C11="ohne",J11,"")))</f>
        <v/>
      </c>
      <c r="D23" s="22" t="str">
        <f>IF(AND(ISNUMBER(B23),ISNUMBER(C23)),B23-C23,"")</f>
        <v/>
      </c>
      <c r="E23" s="17" t="str">
        <f>IF(ISNUMBER(D23),IF(D23*Plan!$B$15&gt;0,"besser",IF(D23*Plan!$B$15&lt;0,"schlechter","gleich")),"")</f>
        <v/>
      </c>
    </row>
    <row r="24">
      <c r="A24" s="30">
        <v>4</v>
      </c>
      <c r="B24" s="19" t="str">
        <f>IF(A24&gt;Plan!$B$21,"",IF(C12="mit",J12,IF(C13="mit",J13,"")))</f>
        <v/>
      </c>
      <c r="C24" s="19" t="str">
        <f>IF(A24&gt;Plan!$B$21,"",IF(C12="ohne",J12,IF(C13="ohne",J13,"")))</f>
        <v/>
      </c>
      <c r="D24" s="22" t="str">
        <f>IF(AND(ISNUMBER(B24),ISNUMBER(C24)),B24-C24,"")</f>
        <v/>
      </c>
      <c r="E24" s="17" t="str">
        <f>IF(ISNUMBER(D24),IF(D24*Plan!$B$15&gt;0,"besser",IF(D24*Plan!$B$15&lt;0,"schlechter","gleich")),"")</f>
        <v/>
      </c>
    </row>
    <row r="25">
      <c r="A25" s="30">
        <v>5</v>
      </c>
      <c r="B25" s="19" t="str">
        <f>IF(A25&gt;Plan!$B$21,"",IF(C14="mit",J14,IF(C15="mit",J15,"")))</f>
        <v/>
      </c>
      <c r="C25" s="19" t="str">
        <f>IF(A25&gt;Plan!$B$21,"",IF(C14="ohne",J14,IF(C15="ohne",J15,"")))</f>
        <v/>
      </c>
      <c r="D25" s="22" t="str">
        <f>IF(AND(ISNUMBER(B25),ISNUMBER(C25)),B25-C25,"")</f>
        <v/>
      </c>
      <c r="E25" s="17" t="str">
        <f>IF(ISNUMBER(D25),IF(D25*Plan!$B$15&gt;0,"besser",IF(D25*Plan!$B$15&lt;0,"schlechter","gleich")),"")</f>
        <v/>
      </c>
    </row>
    <row r="26">
      <c r="A26" s="30">
        <v>6</v>
      </c>
      <c r="B26" s="19" t="str">
        <f>IF(A26&gt;Plan!$B$21,"",IF(C16="mit",J16,IF(C17="mit",J17,"")))</f>
        <v/>
      </c>
      <c r="C26" s="19" t="str">
        <f>IF(A26&gt;Plan!$B$21,"",IF(C16="ohne",J16,IF(C17="ohne",J17,"")))</f>
        <v/>
      </c>
      <c r="D26" s="22" t="str">
        <f>IF(AND(ISNUMBER(B26),ISNUMBER(C26)),B26-C26,"")</f>
        <v/>
      </c>
      <c r="E26" s="17" t="str">
        <f>IF(ISNUMBER(D26),IF(D26*Plan!$B$15&gt;0,"besser",IF(D26*Plan!$B$15&lt;0,"schlechter","gleich")),"")</f>
        <v/>
      </c>
    </row>
    <row r="28" ht="30" customHeight="1">
      <c r="A28" s="24" t="s">
        <v>104</v>
      </c>
    </row>
    <row r="30">
      <c r="A30" s="29" t="s">
        <v>105</v>
      </c>
      <c r="B30" s="21">
        <f>COUNT(D21:D26)</f>
        <v>0</v>
      </c>
    </row>
    <row r="31">
      <c r="A31" s="29" t="s">
        <v>106</v>
      </c>
      <c r="B31" s="22" t="str">
        <f>IF(B30&gt;0,SUM(D21:D26)/B30,"")</f>
        <v/>
      </c>
      <c r="C31" s="25" t="s">
        <v>107</v>
      </c>
    </row>
    <row r="32">
      <c r="A32" s="29" t="s">
        <v>108</v>
      </c>
      <c r="B32" s="21">
        <f>COUNTIF(E21:E26,"besser")</f>
        <v>0</v>
      </c>
      <c r="C32" s="25" t="str">
        <f>IF(B30&gt;0,B32&amp;" von "&amp;B30,"")</f>
        <v/>
      </c>
    </row>
    <row r="33">
      <c r="A33" s="29" t="s">
        <v>109</v>
      </c>
      <c r="B33" s="21">
        <f>COUNTIF(E21:E26,"schlechter")</f>
        <v>0</v>
      </c>
    </row>
    <row r="35">
      <c r="A35" s="29" t="s">
        <v>110</v>
      </c>
      <c r="B35" s="19" t="str">
        <f>Plan!B18</f>
        <v/>
      </c>
      <c r="C35" s="25" t="s">
        <v>111</v>
      </c>
    </row>
    <row r="37">
      <c r="A37" s="29" t="s">
        <v>112</v>
      </c>
      <c r="B37" s="20" t="str">
        <f>IF(SUM(F6:F17)+SUM(G6:G17)=0,"",SUM(F6:F17)/(SUM(F6:F17)+SUM(G6:G17)))</f>
        <v/>
      </c>
      <c r="C37" s="25" t="s">
        <v>113</v>
      </c>
    </row>
    <row r="38">
      <c r="A38" s="29" t="s">
        <v>114</v>
      </c>
      <c r="B38" s="21">
        <f>COUNTIFS(Protokoll!$F$5:$F$88,"nein",Protokoll!$A$5:$A$88,"&lt;="&amp;B41)</f>
        <v>0</v>
      </c>
    </row>
    <row r="39">
      <c r="A39" s="29" t="s">
        <v>115</v>
      </c>
      <c r="B39" s="20" t="str">
        <f>IF(B38=0,"",SUM(Protokoll!$M$5:$M$88)/B38)</f>
        <v/>
      </c>
      <c r="C39" s="25" t="s">
        <v>116</v>
      </c>
    </row>
    <row r="40">
      <c r="A40" s="29" t="s">
        <v>117</v>
      </c>
      <c r="B40" s="20" t="str">
        <f>IF(B38=0,"",SUM(Protokoll!$N$5:$N$88)/B38)</f>
        <v/>
      </c>
      <c r="C40" s="25" t="s">
        <v>118</v>
      </c>
    </row>
    <row r="41">
      <c r="A41" s="29" t="s">
        <v>119</v>
      </c>
      <c r="B41" s="21">
        <f>IF(ISNUMBER(Plan!$B$22),IF(TODAY()&gt;Plan!$B$22,Plan!$B$21*2*Plan!$B$19,MAX(Protokoll!$O$5:$O$88)),MAX(Protokoll!$O$5:$O$88))</f>
        <v>0</v>
      </c>
    </row>
    <row r="42" hidden="1">
      <c r="A42" s="29" t="s">
        <v>120</v>
      </c>
      <c r="B42" s="21">
        <f>IF(Plan!$B$6="",1,IF(NOT(ISNUMBER(Plan!$B$10)),2,IF(COUNTIF(Plan!$C$26:$C$31,"Münze fehlt")&gt;0,3,0)))</f>
        <v>1</v>
      </c>
    </row>
    <row r="43" ht="30" customHeight="1">
      <c r="A43" s="24" t="s">
        <v>121</v>
      </c>
    </row>
    <row r="44" hidden="1">
      <c r="A44" s="29" t="s">
        <v>122</v>
      </c>
      <c r="B44" s="16" t="str">
        <f>IF(B30=0,"leer",IF(IF(ISNUMBER(B37),B37&lt;0.8,FALSE),"umsetzung",IF(B39&lt;0.6,"gemessen",IF(B40&gt;0.3,"stoer","ok"))))</f>
        <v>leer</v>
      </c>
    </row>
    <row r="45">
      <c r="A45" s="29" t="s">
        <v>123</v>
      </c>
      <c r="B45" s="16" t="str">
        <f>IF(B41=0,"Noch nichts eingetragen.",IF(B41&lt;Plan!$B$21*2*Plan!$B$19,"Der Test läuft noch: eingetragen bis Tag "&amp;B41&amp;" von "&amp;Plan!$B$21*2*Plan!$B$19&amp;". Schau erst am Schluss hin.",IF(MAX(Protokoll!$O$5:$O$88)&lt;Plan!$B$21*2*Plan!$B$19,"Der letzte Tag ist vorbei. Tage ohne Eintrag zählen als Tage ohne Wert.","Alle Tage sind eingetragen.")))</f>
        <v>Noch nichts eingetragen.</v>
      </c>
    </row>
    <row r="46" ht="30" customHeight="1">
      <c r="A46" s="29" t="s">
        <v>89</v>
      </c>
      <c r="B46" s="27" t="str">
        <f>IF(B42&gt;0,"Plan unvollständig",IF(B44="leer","Noch nichts auszuwerten",IF(B41&lt;Plan!$B$21*2*Plan!$B$19,"Der Test läuft noch",IF(B44&lt;&gt;"ok","Zählt nicht",IF(B30&lt;3,"Offen",IF(AND(B31*Plan!$B$15&gt;=B35,B32/B30&gt;=0.75),"Hinweis auf eine Wirkung",IF(AND(-B31*Plan!$B$15&gt;=B35,B33/B30&gt;=0.75),"Hinweis auf eher schlechter","Offen")))))))</f>
        <v>Plan unvollständig</v>
      </c>
      <c r="C46" s="27"/>
      <c r="D46" s="27"/>
      <c r="E46" s="27"/>
      <c r="F46" s="27"/>
      <c r="G46" s="27"/>
      <c r="H46" s="27"/>
      <c r="I46" s="27"/>
      <c r="J46" s="27"/>
    </row>
    <row r="47" ht="66" customHeight="1">
      <c r="A47" s="29" t="s">
        <v>124</v>
      </c>
      <c r="B47" s="28" t="str">
        <f>IF(B42=1,"Trag zuerst auf «Plan» den Messwert ein.",IF(B42=2,"Trag zuerst auf «Plan» den ersten Tag ein.",IF(B42=3,"Trag zuerst auf «Plan» für jedes Paar die Münze ein.",IF(B44="leer","Noch keine Paare mit Werten auf beiden Seiten. Trag im Protokoll jeden Morgen deinen Wert ein.",IF(B41&lt;Plan!$B$21*2*Plan!$B$19,"Noch kein Ergebnis, solange der Test läuft. Wer zwischendurch schaut und aufhört, hält leicht den Zufall für eine Antwort.",IF(B44="umsetzung","Zählt nicht: Du hast dich nur an "&amp;ROUND(B37*100,0)&amp;" Prozent der Tage mit gehalten. Für eine Antwort braucht es 80 Prozent.",IF(B44="gemessen","Zählt nicht: Nur an "&amp;ROUND(B39*100,0)&amp;" Prozent der zählbaren Tage gibt es einen Wert. Es braucht 60 Prozent.",IF(B44="stoer","Zählt nicht: "&amp;ROUND(B40*100,0)&amp;" Prozent der zählbaren Tage sind besondere Tage oder ohne Wert. Höchstens 30 Prozent dürfen es sein.",IF(B30&lt;3,"Offen: Erst "&amp;B30&amp;" Paare mit Werten auf beiden Seiten. Für eine Einordnung braucht es mindestens drei.",IF(B46="Hinweis auf eine Wirkung","Hinweis auf eine Wirkung: In den Phasen mit lag dein Wert im Mittel um "&amp;ROUND(ABS(B31),1)&amp;" "&amp;Plan!$B$16&amp;" "&amp;IF(B31&gt;0,"höher","tiefer")&amp;" als ohne. "&amp;B32&amp;" von "&amp;B30&amp;" Paaren zeigen in diese Richtung. Ein Hinweis, kein Beweis. Prüfe es in einigen Monaten nochmals.",IF(B46="Hinweis auf eher schlechter","Hinweis auf eher schlechter: In den Phasen mit lag dein Wert im Mittel um "&amp;ROUND(ABS(B31),1)&amp;" "&amp;Plan!$B$16&amp;" "&amp;IF(B31&gt;0,"höher","tiefer")&amp;" als ohne, auf der ungünstigen Seite. "&amp;B33&amp;" von "&amp;B30&amp;" Paaren zeigen dorthin. Der Vergleich allein zeigt nicht, wodurch der Unterschied entstand. Behalten oder weglassen entscheidest du.","Offen: In den Phasen mit lag dein Wert im Mittel um "&amp;ROUND(ABS(B31),1)&amp;" "&amp;Plan!$B$16&amp;" "&amp;IF(B31&gt;0,"höher","tiefer")&amp;" als ohne, dein Mindestunterschied ist "&amp;ROUND(B35,1)&amp;" "&amp;Plan!$B$16&amp;". "&amp;B32&amp;" von "&amp;B30&amp;" Paaren zeigen in die bessere Richtung. Offen heisst nicht «wirkt nicht»: Für eine klare Antwort reichen diese Wochen nicht.")))))))))))</f>
        <v>Trag zuerst auf «Plan» den Messwert ein.</v>
      </c>
      <c r="C47" s="28"/>
      <c r="D47" s="28"/>
      <c r="E47" s="28"/>
      <c r="F47" s="28"/>
      <c r="G47" s="28"/>
      <c r="H47" s="28"/>
      <c r="I47" s="28"/>
      <c r="J47" s="28"/>
    </row>
    <row r="48" ht="22" customHeight="1">
      <c r="A48" s="29" t="s">
        <v>125</v>
      </c>
      <c r="B48" s="16" t="str">
        <f>IF(B44="ok","Ja",IF(B44="umsetzung","Nein: zu selten gehalten (unter 80 %)",IF(B44="gemessen","Nein: zu wenige Tage mit Wert (unter 60 %)",IF(B44="stoer","Nein: zu viele besondere Tage (über 30 %)","Noch keine Paare mit Werten auf beiden Seiten"))))</f>
        <v>Noch keine Paare mit Werten auf beiden Seiten</v>
      </c>
      <c r="C48" s="16"/>
      <c r="D48" s="16"/>
      <c r="E48" s="16"/>
      <c r="F48" s="16"/>
      <c r="G48" s="16"/>
      <c r="H48" s="16"/>
      <c r="I48" s="16"/>
      <c r="J48" s="16"/>
    </row>
    <row r="49" ht="64" customHeight="1">
      <c r="A49" s="25" t="s">
        <v>126</v>
      </c>
    </row>
    <row r="51" ht="34" customHeight="1">
      <c r="A51" s="31" t="s">
        <v>29</v>
      </c>
      <c r="B51" s="31"/>
      <c r="C51" s="31"/>
      <c r="D51" s="31"/>
      <c r="E51" s="31"/>
      <c r="F51" s="31"/>
      <c r="G51" s="31"/>
      <c r="H51" s="31"/>
      <c r="I51" s="31"/>
      <c r="J51" s="31"/>
    </row>
    <row r="52" ht="40" customHeight="1">
      <c r="A52" s="32" t="s">
        <v>127</v>
      </c>
      <c r="B52" s="32"/>
      <c r="C52" s="32"/>
      <c r="D52" s="32"/>
      <c r="E52" s="32"/>
      <c r="F52" s="32"/>
      <c r="G52" s="32"/>
      <c r="H52" s="32"/>
      <c r="I52" s="32"/>
      <c r="J52" s="32"/>
    </row>
  </sheetData>
  <sheetProtection sheet="1" objects="1" scenarios="1"/>
  <mergeCells count="16">
    <mergeCell ref="A2:J2"/>
    <mergeCell ref="B3:D3"/>
    <mergeCell ref="E3:F3"/>
    <mergeCell ref="G3:J3"/>
    <mergeCell ref="C31:J31"/>
    <mergeCell ref="C35:J35"/>
    <mergeCell ref="C37:J37"/>
    <mergeCell ref="C39:J39"/>
    <mergeCell ref="C40:J40"/>
    <mergeCell ref="B48:J48"/>
    <mergeCell ref="B45:J45"/>
    <mergeCell ref="B46:J46"/>
    <mergeCell ref="B47:J47"/>
    <mergeCell ref="A49:J49"/>
    <mergeCell ref="A51:J51"/>
    <mergeCell ref="A52:J52"/>
  </mergeCells>
  <conditionalFormatting sqref="C6:C17">
    <cfRule type="cellIs" dxfId="0" priority="1" operator="equal">
      <formula>"mit"</formula>
    </cfRule>
  </conditionalFormatting>
  <conditionalFormatting sqref="C6:C17">
    <cfRule type="cellIs" dxfId="9" priority="2" operator="equal">
      <formula>"ohne"</formula>
    </cfRule>
  </conditionalFormatting>
  <conditionalFormatting sqref="E21:E26">
    <cfRule type="cellIs" dxfId="7" priority="3" operator="equal">
      <formula>"besser"</formula>
    </cfRule>
  </conditionalFormatting>
  <conditionalFormatting sqref="E21:E26">
    <cfRule type="cellIs" dxfId="8" priority="4" operator="equal">
      <formula>"schlechter"</formula>
    </cfRule>
  </conditionalFormatting>
  <conditionalFormatting sqref="B46:J47">
    <cfRule type="expression" dxfId="2" priority="5">
      <formula>$B$46="Hinweis auf eine Wirkung"</formula>
    </cfRule>
  </conditionalFormatting>
  <conditionalFormatting sqref="B46:J47">
    <cfRule type="expression" dxfId="3" priority="6">
      <formula>$B$46="Hinweis auf eher schlechter"</formula>
    </cfRule>
  </conditionalFormatting>
  <conditionalFormatting sqref="B46:J47">
    <cfRule type="expression" dxfId="4" priority="7">
      <formula>$B$46="Offen"</formula>
    </cfRule>
  </conditionalFormatting>
  <conditionalFormatting sqref="B46:J47">
    <cfRule type="expression" dxfId="5" priority="8">
      <formula>$B$46="Zählt nicht"</formula>
    </cfRule>
  </conditionalFormatting>
  <conditionalFormatting sqref="B46:J47">
    <cfRule type="expression" dxfId="6" priority="9">
      <formula>OR($B$46="Der Test läuft noch",$B$46="Noch nichts auszuwerten",$B$46="Plan unvollständig")</formula>
    </cfRule>
  </conditionalFormatting>
  <pageMargins left="0.5" right="0.5" top="0.75" bottom="0.75" header="0.3" footer="0.3"/>
  <pageSetup paperSize="9" orientation="portrait" fitToWidth="1" fitToHeight="0"/>
  <headerFooter>
    <oddHeader>&amp;L&amp;"Helvetica Neue,Regular"&amp;8Vorlage «Mit und ohne» · valtri.app</oddHeader>
    <oddFooter>&amp;R&amp;"Helvetica Neue,Regular"&amp;8Seite &amp;P von &amp;N</oddFooter>
  </headerFooter>
  <drawing r:id="rId1"/>
</worksheet>
</file>

<file path=docProps/app.xml><?xml version="1.0" encoding="utf-8"?>
<Properties xmlns="http://schemas.openxmlformats.org/officeDocument/2006/extended-properties">
  <Application>VALTRI</Application>
  <Company>VALTRI</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VALTRI Vorlage Mit und ohne</dc:title>
  <dc:subject>Eine Gewohnheit mit dir selbst testen</dc:subject>
  <dc:creator>VALTRI</dc:creator>
  <cp:lastModifiedBy>VALTRI</cp:lastModifiedBy>
  <dc:language>de-CH</dc:language>
  <dcterms:created xsi:type="dcterms:W3CDTF">2026-10-18T00:00:00Z</dcterms:created>
  <dcterms:modified xsi:type="dcterms:W3CDTF">2026-10-18T00:00:00Z</dcterms:modified>
</cp:coreProperties>
</file>